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3D10E9A0-36B5-488E-A8A3-A38E0F1D2F48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Programas asistenciales" sheetId="2" r:id="rId1"/>
    <sheet name="sorteos" sheetId="3" r:id="rId2"/>
    <sheet name="Produccion" sheetId="11" r:id="rId3"/>
    <sheet name="pago premios" sheetId="8" r:id="rId4"/>
    <sheet name="LIBRE ACC 2DO" sheetId="13" r:id="rId5"/>
    <sheet name="Sheet1" sheetId="9" r:id="rId6"/>
  </sheets>
  <definedNames>
    <definedName name="_xlnm._FilterDatabase" localSheetId="0" hidden="1">'Programas asistenciales'!$K$7:$L$7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3" l="1"/>
  <c r="E49" i="13"/>
  <c r="D51" i="13"/>
  <c r="D47" i="13"/>
  <c r="D50" i="13"/>
  <c r="D49" i="13"/>
  <c r="E46" i="13"/>
  <c r="D46" i="13"/>
  <c r="K9" i="13"/>
  <c r="J31" i="13"/>
  <c r="K30" i="13" s="1"/>
  <c r="J12" i="13"/>
  <c r="F17" i="13"/>
  <c r="F18" i="13"/>
  <c r="F19" i="13"/>
  <c r="F20" i="13"/>
  <c r="F16" i="13"/>
  <c r="E21" i="13"/>
  <c r="D21" i="13"/>
  <c r="C21" i="13"/>
  <c r="F21" i="13" l="1"/>
  <c r="K27" i="13"/>
  <c r="K28" i="13"/>
  <c r="K29" i="13"/>
  <c r="F23" i="11"/>
  <c r="F24" i="11"/>
  <c r="F25" i="11"/>
  <c r="F26" i="11"/>
  <c r="F27" i="11"/>
  <c r="F22" i="11"/>
  <c r="E28" i="11"/>
  <c r="E27" i="11"/>
  <c r="E26" i="11"/>
  <c r="E25" i="11"/>
  <c r="E24" i="11"/>
  <c r="E23" i="11"/>
  <c r="K13" i="2"/>
  <c r="N14" i="11"/>
  <c r="N11" i="11"/>
  <c r="N10" i="11"/>
  <c r="N9" i="11"/>
  <c r="N8" i="11"/>
  <c r="N7" i="11"/>
  <c r="N6" i="11"/>
  <c r="N12" i="11" s="1"/>
  <c r="K31" i="13" l="1"/>
  <c r="C12" i="3"/>
  <c r="C10" i="3"/>
  <c r="K10" i="2"/>
  <c r="AB14" i="8"/>
  <c r="AB15" i="8"/>
  <c r="AC13" i="8" s="1"/>
  <c r="AC11" i="8" l="1"/>
  <c r="AC14" i="8"/>
  <c r="AC12" i="8"/>
  <c r="E11" i="11"/>
  <c r="M29" i="2" l="1"/>
  <c r="N27" i="2" s="1"/>
  <c r="R66" i="8"/>
  <c r="N66" i="8"/>
  <c r="U57" i="8" s="1"/>
  <c r="C66" i="8"/>
  <c r="V48" i="8"/>
  <c r="G45" i="8"/>
  <c r="T8" i="8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T21" i="8" s="1"/>
  <c r="T22" i="8" s="1"/>
  <c r="T23" i="8" s="1"/>
  <c r="T24" i="8" s="1"/>
  <c r="T25" i="8" s="1"/>
  <c r="T26" i="8" s="1"/>
  <c r="T27" i="8" s="1"/>
  <c r="T28" i="8" s="1"/>
  <c r="T29" i="8" s="1"/>
  <c r="T30" i="8" s="1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T7" i="8"/>
  <c r="P7" i="8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35" i="8" s="1"/>
  <c r="P36" i="8" s="1"/>
  <c r="P37" i="8" s="1"/>
  <c r="P38" i="8" s="1"/>
  <c r="P39" i="8" s="1"/>
  <c r="P40" i="8" s="1"/>
  <c r="P41" i="8" s="1"/>
  <c r="P42" i="8" s="1"/>
  <c r="P43" i="8" s="1"/>
  <c r="P44" i="8" s="1"/>
  <c r="P45" i="8" s="1"/>
  <c r="P46" i="8" s="1"/>
  <c r="P47" i="8" s="1"/>
  <c r="P48" i="8" s="1"/>
  <c r="P49" i="8" s="1"/>
  <c r="P50" i="8" s="1"/>
  <c r="P51" i="8" s="1"/>
  <c r="P52" i="8" s="1"/>
  <c r="P53" i="8" s="1"/>
  <c r="P54" i="8" s="1"/>
  <c r="P55" i="8" s="1"/>
  <c r="P56" i="8" s="1"/>
  <c r="P57" i="8" s="1"/>
  <c r="P58" i="8" s="1"/>
  <c r="P59" i="8" s="1"/>
  <c r="P60" i="8" s="1"/>
  <c r="P61" i="8" s="1"/>
  <c r="P62" i="8" s="1"/>
  <c r="P63" i="8" s="1"/>
  <c r="P64" i="8" s="1"/>
  <c r="P65" i="8" s="1"/>
  <c r="L7" i="8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F19" i="2"/>
  <c r="F18" i="2"/>
  <c r="F10" i="2"/>
  <c r="F9" i="2"/>
  <c r="N28" i="2" l="1"/>
  <c r="F51" i="8"/>
  <c r="F20" i="2"/>
  <c r="F11" i="2"/>
  <c r="AC10" i="8" l="1"/>
  <c r="AC15" i="8" s="1"/>
</calcChain>
</file>

<file path=xl/sharedStrings.xml><?xml version="1.0" encoding="utf-8"?>
<sst xmlns="http://schemas.openxmlformats.org/spreadsheetml/2006/main" count="166" uniqueCount="115">
  <si>
    <t xml:space="preserve">                                                                  </t>
  </si>
  <si>
    <t>OFICINA DE LIBRE ACCESO A LA INFORMACIÓN PÚBLICA</t>
  </si>
  <si>
    <t>Estadísticas y Balance de Gestión OAI</t>
  </si>
  <si>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</si>
  <si>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</si>
  <si>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</si>
  <si>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</si>
  <si>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</si>
  <si>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</si>
  <si>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</si>
  <si>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</si>
  <si>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 xml:space="preserve">Descripción </t>
  </si>
  <si>
    <t>Portal Único de Solicitud de Acceso a la Información Pública (SAIP)</t>
  </si>
  <si>
    <t>Sistema de Administración de Denuncias, Quejas, Reclamaciones y Sugerencias 311</t>
  </si>
  <si>
    <t>Presencial</t>
  </si>
  <si>
    <t>Llamadas recibidas para otras informaciones</t>
  </si>
  <si>
    <t>Correos recibidos para otras informaciones</t>
  </si>
  <si>
    <t xml:space="preserve">Desglose por Sexo </t>
  </si>
  <si>
    <t>Mes</t>
  </si>
  <si>
    <t>Mujeres</t>
  </si>
  <si>
    <t>Hombres</t>
  </si>
  <si>
    <t>Total</t>
  </si>
  <si>
    <t>Denuncias y/o Reclamaciones</t>
  </si>
  <si>
    <t>Otras Solicitudes</t>
  </si>
  <si>
    <t>Sorteos de la institución</t>
  </si>
  <si>
    <t>%</t>
  </si>
  <si>
    <t>Cantidad</t>
  </si>
  <si>
    <t>Tipo de información</t>
  </si>
  <si>
    <t>Cantidad de Solicitudes por Tipo de Información</t>
  </si>
  <si>
    <t>Femenino</t>
  </si>
  <si>
    <t>Masculino</t>
  </si>
  <si>
    <t>AYUDAS UNICAS</t>
  </si>
  <si>
    <t>PERSONAS</t>
  </si>
  <si>
    <t>ORGANIZACIONES SOCIALES</t>
  </si>
  <si>
    <t>Item</t>
  </si>
  <si>
    <t>MES</t>
  </si>
  <si>
    <t>CANTIDAD DE PERSONAS BENEFICIADAS POR SEXO</t>
  </si>
  <si>
    <t>SEXO</t>
  </si>
  <si>
    <t>Sexo</t>
  </si>
  <si>
    <t>TIPO DE SORTEO</t>
  </si>
  <si>
    <t>CANTIDAD</t>
  </si>
  <si>
    <t>Bancas de Lotería</t>
  </si>
  <si>
    <t>Billetes</t>
  </si>
  <si>
    <t>PRODUCIDOS</t>
  </si>
  <si>
    <t>REHECHOS</t>
  </si>
  <si>
    <t>DESPACHADOS</t>
  </si>
  <si>
    <t>DEVUELTOS</t>
  </si>
  <si>
    <t>VENDIDOS</t>
  </si>
  <si>
    <t>Sorteo</t>
  </si>
  <si>
    <t>Valor</t>
  </si>
  <si>
    <t>TOTAL</t>
  </si>
  <si>
    <t>No.</t>
  </si>
  <si>
    <t>Electrodomésticos</t>
  </si>
  <si>
    <t>Ortopédicas</t>
  </si>
  <si>
    <t>Pago premios Menores Sorteos de Billetes</t>
  </si>
  <si>
    <t>Pago premios Menores Sorteo Extraordinario de Navidad 2021.</t>
  </si>
  <si>
    <t>SORTEO</t>
  </si>
  <si>
    <t>MONTO</t>
  </si>
  <si>
    <t>Total Pago Premios Menores de Billetes</t>
  </si>
  <si>
    <t>Total Pago Premios Menores de Sorteo Extraordinario de Navidad</t>
  </si>
  <si>
    <t>Teléfono</t>
  </si>
  <si>
    <t>Monto de Premios</t>
  </si>
  <si>
    <t>Pago de Premios</t>
  </si>
  <si>
    <t>Utilidad</t>
  </si>
  <si>
    <t>81-100</t>
  </si>
  <si>
    <t xml:space="preserve">PRODUCCIÓN </t>
  </si>
  <si>
    <t xml:space="preserve">   COMERCIALIZACIÓN </t>
  </si>
  <si>
    <t>CANTIDAD DESPACHADA (BILLETES)</t>
  </si>
  <si>
    <t>NO DESPACHADOS (BILLETES)</t>
  </si>
  <si>
    <t>% COMERCIALIZADO</t>
  </si>
  <si>
    <t>CALIDAD EN LA PRODUCCION</t>
  </si>
  <si>
    <t xml:space="preserve">       </t>
  </si>
  <si>
    <t>Premios Mayores Sorteo Billetes</t>
  </si>
  <si>
    <t xml:space="preserve">Premios en Naturaleza Extraordinario de Navidad </t>
  </si>
  <si>
    <t>Premios Mayores Extraordinario de Navidad</t>
  </si>
  <si>
    <t>Premios Menores Extraordinario de Navidad</t>
  </si>
  <si>
    <t>Premios Menores Sorteo Billetes</t>
  </si>
  <si>
    <t xml:space="preserve">PROMEDIO </t>
  </si>
  <si>
    <t>Cant.</t>
  </si>
  <si>
    <t>Via</t>
  </si>
  <si>
    <t xml:space="preserve">Correo Electrónico </t>
  </si>
  <si>
    <t xml:space="preserve">Tipo </t>
  </si>
  <si>
    <t>Otros</t>
  </si>
  <si>
    <t>RANGO EDAD</t>
  </si>
  <si>
    <t>CANT</t>
  </si>
  <si>
    <t>abril</t>
  </si>
  <si>
    <t>mayo</t>
  </si>
  <si>
    <t>junio</t>
  </si>
  <si>
    <t>60-80</t>
  </si>
  <si>
    <t>Sorteo Extraordinario de las madres</t>
  </si>
  <si>
    <t>Sorteo 4299</t>
  </si>
  <si>
    <t>Sorteo 4301</t>
  </si>
  <si>
    <t>Sorteo 4308</t>
  </si>
  <si>
    <t>Sorteo 4309</t>
  </si>
  <si>
    <t>Sorteo 4310</t>
  </si>
  <si>
    <t>Sorteo 4311</t>
  </si>
  <si>
    <t>FLUJO</t>
  </si>
  <si>
    <t>Económicas</t>
  </si>
  <si>
    <t>ABRIL-JUNIO 2022</t>
  </si>
  <si>
    <t>Abril-Junio 2022</t>
  </si>
  <si>
    <t>Abril</t>
  </si>
  <si>
    <t>Mayo</t>
  </si>
  <si>
    <t>Junio</t>
  </si>
  <si>
    <t>Correos recibidos para Información de los puntos de ventas Sorteo de las Madres 2022</t>
  </si>
  <si>
    <t>Llamadas recibidas para Información  puntos de ventas Sorteo de las Madres 2022</t>
  </si>
  <si>
    <t>Correos recibidos para Información de los números ganadores del Sorteo de las Madres 2022</t>
  </si>
  <si>
    <t>Llamadas recibidas  para Información de los números ganadores del Sorteo de las Madres 2022</t>
  </si>
  <si>
    <t>Correos recibidos para Información del Proceso de  Regularización de Bancas</t>
  </si>
  <si>
    <t>Llamadas recibidas para Información del Proceso de  Regularización de Bancas</t>
  </si>
  <si>
    <t xml:space="preserve"> </t>
  </si>
  <si>
    <t>si</t>
  </si>
  <si>
    <t>reg</t>
  </si>
  <si>
    <t>denu</t>
  </si>
  <si>
    <t>ot</t>
  </si>
  <si>
    <t>Proceso de regularización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</si>
</sst>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</font>
    <font>
      <b/>
      <sz val="12"/>
      <color theme="1"/>
      <name val="Calibri"/>
    </font>
    <font>
      <b/>
      <sz val="11"/>
      <color theme="1"/>
      <name val="Calibri"/>
    </font>
    <font>
      <b/>
      <sz val="13"/>
      <color theme="1"/>
      <name val="Calibri"/>
    </font>
    <font>
      <sz val="12"/>
      <color theme="1"/>
      <name val="Calibri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AEFD3"/>
        <bgColor indexed="64"/>
      </patternFill>
    </fill>
    <fill>
      <patternFill patternType="solid">
        <fgColor rgb="FF549E39"/>
        <bgColor indexed="64"/>
      </patternFill>
    </fill>
    <fill>
      <patternFill patternType="solid">
        <fgColor theme="9" tint="0.59999389629810485"/>
        <bgColor rgb="FF8EAADB"/>
      </patternFill>
    </fill>
    <fill>
      <patternFill patternType="solid">
        <fgColor theme="9" tint="0.59999389629810485"/>
        <bgColor rgb="FF00CC99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93D07C"/>
      </right>
      <top/>
      <bottom style="medium">
        <color rgb="FF93D07C"/>
      </bottom>
      <diagonal/>
    </border>
    <border>
      <left style="medium">
        <color rgb="FF93D07C"/>
      </left>
      <right style="medium">
        <color rgb="FF93D07C"/>
      </right>
      <top/>
      <bottom style="medium">
        <color rgb="FF93D07C"/>
      </bottom>
      <diagonal/>
    </border>
    <border>
      <left/>
      <right style="medium">
        <color rgb="FF549E39"/>
      </right>
      <top style="medium">
        <color rgb="FF549E39"/>
      </top>
      <bottom style="medium">
        <color rgb="FF549E39"/>
      </bottom>
      <diagonal/>
    </border>
    <border>
      <left/>
      <right/>
      <top style="medium">
        <color rgb="FF549E39"/>
      </top>
      <bottom style="medium">
        <color rgb="FF549E39"/>
      </bottom>
      <diagonal/>
    </border>
    <border>
      <left style="medium">
        <color rgb="FF549E39"/>
      </left>
      <right/>
      <top style="medium">
        <color rgb="FF549E39"/>
      </top>
      <bottom style="medium">
        <color rgb="FF549E3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2" borderId="16" xfId="0" applyFont="1" applyFill="1" applyBorder="1" applyAlignment="1">
      <alignment horizontal="center" vertical="top"/>
    </xf>
    <xf numFmtId="10" fontId="14" fillId="0" borderId="16" xfId="0" applyNumberFormat="1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5" fillId="0" borderId="17" xfId="0" applyFont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0" fillId="0" borderId="10" xfId="0" applyBorder="1"/>
    <xf numFmtId="0" fontId="9" fillId="0" borderId="6" xfId="0" applyFont="1" applyBorder="1" applyAlignment="1">
      <alignment horizontal="justify" vertical="center" wrapText="1"/>
    </xf>
    <xf numFmtId="0" fontId="0" fillId="0" borderId="8" xfId="0" applyBorder="1"/>
    <xf numFmtId="0" fontId="9" fillId="0" borderId="9" xfId="0" applyFont="1" applyBorder="1" applyAlignment="1">
      <alignment vertical="center" wrapText="1"/>
    </xf>
    <xf numFmtId="0" fontId="0" fillId="0" borderId="11" xfId="0" applyBorder="1"/>
    <xf numFmtId="0" fontId="9" fillId="0" borderId="12" xfId="0" applyFont="1" applyBorder="1" applyAlignment="1">
      <alignment horizontal="justify" vertical="center" wrapText="1"/>
    </xf>
    <xf numFmtId="0" fontId="0" fillId="0" borderId="14" xfId="0" applyBorder="1"/>
    <xf numFmtId="9" fontId="0" fillId="0" borderId="0" xfId="2" applyFont="1"/>
    <xf numFmtId="10" fontId="0" fillId="0" borderId="0" xfId="2" applyNumberFormat="1" applyFont="1"/>
    <xf numFmtId="0" fontId="14" fillId="0" borderId="10" xfId="0" applyFont="1" applyFill="1" applyBorder="1"/>
    <xf numFmtId="0" fontId="14" fillId="0" borderId="9" xfId="0" applyFont="1" applyFill="1" applyBorder="1"/>
    <xf numFmtId="0" fontId="14" fillId="0" borderId="11" xfId="0" applyFont="1" applyFill="1" applyBorder="1"/>
    <xf numFmtId="0" fontId="14" fillId="0" borderId="12" xfId="0" applyFont="1" applyFill="1" applyBorder="1"/>
    <xf numFmtId="0" fontId="14" fillId="0" borderId="13" xfId="0" applyFont="1" applyFill="1" applyBorder="1"/>
    <xf numFmtId="0" fontId="14" fillId="0" borderId="14" xfId="0" applyFont="1" applyFill="1" applyBorder="1"/>
    <xf numFmtId="0" fontId="2" fillId="0" borderId="0" xfId="0" applyFont="1"/>
    <xf numFmtId="0" fontId="15" fillId="0" borderId="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4" fillId="0" borderId="13" xfId="0" applyNumberFormat="1" applyFont="1" applyFill="1" applyBorder="1"/>
    <xf numFmtId="0" fontId="0" fillId="0" borderId="21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12" xfId="0" applyFont="1" applyFill="1" applyBorder="1"/>
    <xf numFmtId="0" fontId="2" fillId="0" borderId="1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0" fillId="0" borderId="0" xfId="1" applyNumberFormat="1" applyFont="1"/>
    <xf numFmtId="165" fontId="2" fillId="0" borderId="0" xfId="0" applyNumberFormat="1" applyFont="1"/>
    <xf numFmtId="165" fontId="16" fillId="0" borderId="0" xfId="1" applyNumberFormat="1" applyFont="1" applyAlignment="1">
      <alignment horizontal="center"/>
    </xf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/>
    <xf numFmtId="165" fontId="17" fillId="0" borderId="0" xfId="1" applyNumberFormat="1" applyFont="1"/>
    <xf numFmtId="165" fontId="0" fillId="0" borderId="0" xfId="0" applyNumberFormat="1"/>
    <xf numFmtId="9" fontId="0" fillId="0" borderId="23" xfId="2" applyFont="1" applyBorder="1" applyAlignment="1">
      <alignment horizontal="center"/>
    </xf>
    <xf numFmtId="0" fontId="0" fillId="0" borderId="9" xfId="0" applyFill="1" applyBorder="1"/>
    <xf numFmtId="9" fontId="0" fillId="0" borderId="23" xfId="2" applyFont="1" applyBorder="1"/>
    <xf numFmtId="9" fontId="0" fillId="0" borderId="14" xfId="2" applyFont="1" applyBorder="1"/>
    <xf numFmtId="0" fontId="20" fillId="0" borderId="9" xfId="3" applyFont="1" applyBorder="1" applyAlignment="1">
      <alignment horizontal="center" vertical="center" wrapText="1"/>
    </xf>
    <xf numFmtId="0" fontId="20" fillId="0" borderId="11" xfId="3" applyFont="1" applyBorder="1" applyAlignment="1">
      <alignment horizontal="center" vertical="center" wrapText="1"/>
    </xf>
    <xf numFmtId="0" fontId="23" fillId="0" borderId="10" xfId="3" applyFont="1" applyBorder="1" applyAlignment="1">
      <alignment horizontal="center" vertical="center"/>
    </xf>
    <xf numFmtId="3" fontId="23" fillId="0" borderId="11" xfId="3" applyNumberFormat="1" applyFont="1" applyBorder="1" applyAlignment="1">
      <alignment horizontal="center" vertical="center" wrapText="1"/>
    </xf>
    <xf numFmtId="4" fontId="23" fillId="0" borderId="10" xfId="3" applyNumberFormat="1" applyFont="1" applyBorder="1" applyAlignment="1">
      <alignment horizontal="center" vertical="center" wrapText="1"/>
    </xf>
    <xf numFmtId="3" fontId="23" fillId="0" borderId="10" xfId="3" applyNumberFormat="1" applyFont="1" applyBorder="1" applyAlignment="1">
      <alignment horizontal="center" vertical="center" wrapText="1"/>
    </xf>
    <xf numFmtId="4" fontId="23" fillId="0" borderId="10" xfId="3" applyNumberFormat="1" applyFont="1" applyBorder="1" applyAlignment="1">
      <alignment horizontal="center" vertical="center"/>
    </xf>
    <xf numFmtId="0" fontId="23" fillId="0" borderId="13" xfId="3" applyFont="1" applyBorder="1" applyAlignment="1">
      <alignment horizontal="center" vertical="center"/>
    </xf>
    <xf numFmtId="3" fontId="0" fillId="0" borderId="0" xfId="0" applyNumberFormat="1"/>
    <xf numFmtId="10" fontId="23" fillId="0" borderId="10" xfId="2" applyNumberFormat="1" applyFont="1" applyBorder="1" applyAlignment="1">
      <alignment horizontal="center" vertical="center"/>
    </xf>
    <xf numFmtId="3" fontId="23" fillId="0" borderId="10" xfId="3" applyNumberFormat="1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3" fontId="23" fillId="0" borderId="11" xfId="3" applyNumberFormat="1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3" fontId="23" fillId="0" borderId="13" xfId="3" applyNumberFormat="1" applyFont="1" applyBorder="1" applyAlignment="1">
      <alignment horizontal="center" vertical="center"/>
    </xf>
    <xf numFmtId="10" fontId="23" fillId="0" borderId="13" xfId="2" applyNumberFormat="1" applyFont="1" applyBorder="1" applyAlignment="1">
      <alignment horizontal="center" vertical="center"/>
    </xf>
    <xf numFmtId="3" fontId="23" fillId="0" borderId="14" xfId="3" applyNumberFormat="1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3" fontId="23" fillId="0" borderId="26" xfId="3" applyNumberFormat="1" applyFont="1" applyBorder="1" applyAlignment="1">
      <alignment horizontal="center" vertical="center" wrapText="1"/>
    </xf>
    <xf numFmtId="0" fontId="23" fillId="0" borderId="26" xfId="3" applyFont="1" applyBorder="1" applyAlignment="1">
      <alignment horizontal="center" vertical="center"/>
    </xf>
    <xf numFmtId="10" fontId="23" fillId="0" borderId="26" xfId="2" applyNumberFormat="1" applyFont="1" applyBorder="1" applyAlignment="1">
      <alignment horizontal="center" vertical="center"/>
    </xf>
    <xf numFmtId="3" fontId="23" fillId="0" borderId="23" xfId="3" applyNumberFormat="1" applyFont="1" applyBorder="1" applyAlignment="1">
      <alignment horizontal="center" vertical="center" wrapText="1"/>
    </xf>
    <xf numFmtId="0" fontId="20" fillId="0" borderId="24" xfId="3" applyFont="1" applyBorder="1" applyAlignment="1">
      <alignment horizontal="center" vertical="center" wrapText="1"/>
    </xf>
    <xf numFmtId="0" fontId="20" fillId="0" borderId="27" xfId="3" applyFont="1" applyBorder="1" applyAlignment="1">
      <alignment horizontal="center" vertical="center" wrapText="1"/>
    </xf>
    <xf numFmtId="0" fontId="20" fillId="0" borderId="25" xfId="3" applyFont="1" applyBorder="1" applyAlignment="1">
      <alignment horizontal="center" vertical="center" wrapText="1"/>
    </xf>
    <xf numFmtId="4" fontId="0" fillId="0" borderId="0" xfId="0" applyNumberFormat="1"/>
    <xf numFmtId="4" fontId="23" fillId="0" borderId="0" xfId="3" applyNumberFormat="1" applyFont="1" applyFill="1" applyBorder="1" applyAlignment="1">
      <alignment horizontal="center" vertical="center"/>
    </xf>
    <xf numFmtId="165" fontId="0" fillId="0" borderId="10" xfId="0" applyNumberFormat="1" applyBorder="1"/>
    <xf numFmtId="9" fontId="0" fillId="0" borderId="11" xfId="2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9" fontId="2" fillId="0" borderId="14" xfId="2" applyFont="1" applyBorder="1" applyAlignment="1">
      <alignment horizontal="center"/>
    </xf>
    <xf numFmtId="165" fontId="0" fillId="0" borderId="26" xfId="0" applyNumberFormat="1" applyBorder="1"/>
    <xf numFmtId="166" fontId="0" fillId="0" borderId="11" xfId="2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22" fillId="0" borderId="31" xfId="3" applyFont="1" applyBorder="1" applyAlignment="1">
      <alignment horizontal="center" vertical="center"/>
    </xf>
    <xf numFmtId="3" fontId="23" fillId="0" borderId="33" xfId="3" applyNumberFormat="1" applyFont="1" applyBorder="1" applyAlignment="1">
      <alignment horizontal="center" vertical="center"/>
    </xf>
    <xf numFmtId="0" fontId="23" fillId="0" borderId="33" xfId="3" applyFont="1" applyBorder="1" applyAlignment="1">
      <alignment horizontal="center" vertical="center"/>
    </xf>
    <xf numFmtId="10" fontId="23" fillId="0" borderId="33" xfId="2" applyNumberFormat="1" applyFont="1" applyBorder="1" applyAlignment="1">
      <alignment horizontal="center" vertical="center"/>
    </xf>
    <xf numFmtId="3" fontId="23" fillId="0" borderId="32" xfId="3" applyNumberFormat="1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27" fillId="0" borderId="9" xfId="3" applyFont="1" applyBorder="1" applyAlignment="1">
      <alignment horizontal="center" vertical="center" wrapText="1"/>
    </xf>
    <xf numFmtId="0" fontId="26" fillId="0" borderId="31" xfId="3" applyFont="1" applyBorder="1" applyAlignment="1">
      <alignment horizontal="center" vertical="center"/>
    </xf>
    <xf numFmtId="0" fontId="26" fillId="0" borderId="12" xfId="3" applyFont="1" applyBorder="1" applyAlignment="1">
      <alignment horizontal="center" vertical="center"/>
    </xf>
    <xf numFmtId="10" fontId="23" fillId="0" borderId="10" xfId="4" applyNumberFormat="1" applyFont="1" applyFill="1" applyBorder="1" applyAlignment="1">
      <alignment horizontal="center" vertical="center" wrapText="1"/>
    </xf>
    <xf numFmtId="4" fontId="23" fillId="0" borderId="11" xfId="3" applyNumberFormat="1" applyFont="1" applyBorder="1" applyAlignment="1">
      <alignment horizontal="center" vertical="center" wrapText="1"/>
    </xf>
    <xf numFmtId="4" fontId="23" fillId="0" borderId="11" xfId="3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0" fontId="24" fillId="0" borderId="13" xfId="0" applyNumberFormat="1" applyFont="1" applyBorder="1" applyAlignment="1">
      <alignment horizontal="center" vertical="center"/>
    </xf>
    <xf numFmtId="4" fontId="23" fillId="0" borderId="14" xfId="3" applyNumberFormat="1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 wrapText="1"/>
    </xf>
    <xf numFmtId="0" fontId="21" fillId="0" borderId="26" xfId="3" applyFont="1" applyBorder="1" applyAlignment="1">
      <alignment horizontal="center" vertical="center" wrapText="1"/>
    </xf>
    <xf numFmtId="0" fontId="28" fillId="0" borderId="23" xfId="3" applyFont="1" applyBorder="1" applyAlignment="1">
      <alignment horizontal="center" vertical="center" wrapText="1"/>
    </xf>
    <xf numFmtId="0" fontId="26" fillId="0" borderId="34" xfId="3" applyFont="1" applyFill="1" applyBorder="1" applyAlignment="1">
      <alignment horizontal="center" vertical="center"/>
    </xf>
    <xf numFmtId="0" fontId="25" fillId="0" borderId="35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" fontId="25" fillId="0" borderId="0" xfId="3" applyNumberFormat="1" applyFont="1" applyFill="1" applyBorder="1" applyAlignment="1">
      <alignment horizontal="center" vertical="center" wrapText="1"/>
    </xf>
    <xf numFmtId="4" fontId="25" fillId="0" borderId="0" xfId="3" applyNumberFormat="1" applyFont="1" applyFill="1" applyBorder="1" applyAlignment="1">
      <alignment horizontal="center" vertical="center"/>
    </xf>
    <xf numFmtId="3" fontId="25" fillId="0" borderId="0" xfId="3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Fill="1" applyBorder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4" borderId="24" xfId="3" applyFont="1" applyFill="1" applyBorder="1" applyAlignment="1">
      <alignment horizontal="center" vertical="center" wrapText="1"/>
    </xf>
    <xf numFmtId="0" fontId="19" fillId="4" borderId="27" xfId="3" applyFont="1" applyFill="1" applyBorder="1" applyAlignment="1">
      <alignment horizontal="center" vertical="center" wrapText="1"/>
    </xf>
    <xf numFmtId="0" fontId="19" fillId="4" borderId="25" xfId="3" applyFont="1" applyFill="1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 wrapText="1"/>
    </xf>
    <xf numFmtId="0" fontId="20" fillId="0" borderId="13" xfId="3" applyFont="1" applyBorder="1" applyAlignment="1">
      <alignment horizontal="center" vertical="center" wrapText="1"/>
    </xf>
    <xf numFmtId="0" fontId="19" fillId="5" borderId="24" xfId="3" applyFont="1" applyFill="1" applyBorder="1" applyAlignment="1">
      <alignment horizontal="center" vertical="center"/>
    </xf>
    <xf numFmtId="0" fontId="19" fillId="5" borderId="27" xfId="3" applyFont="1" applyFill="1" applyBorder="1" applyAlignment="1">
      <alignment horizontal="center" vertical="center"/>
    </xf>
    <xf numFmtId="0" fontId="19" fillId="5" borderId="25" xfId="3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0" xfId="0" applyBorder="1"/>
    <xf numFmtId="10" fontId="23" fillId="0" borderId="11" xfId="2" applyNumberFormat="1" applyFont="1" applyBorder="1" applyAlignment="1">
      <alignment horizontal="center" vertical="center"/>
    </xf>
    <xf numFmtId="0" fontId="0" fillId="0" borderId="15" xfId="0" applyBorder="1"/>
    <xf numFmtId="10" fontId="23" fillId="0" borderId="14" xfId="2" applyNumberFormat="1" applyFont="1" applyBorder="1" applyAlignment="1">
      <alignment horizontal="center" vertical="center"/>
    </xf>
    <xf numFmtId="10" fontId="23" fillId="0" borderId="23" xfId="2" applyNumberFormat="1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 wrapText="1"/>
    </xf>
    <xf numFmtId="0" fontId="0" fillId="0" borderId="36" xfId="0" applyBorder="1"/>
    <xf numFmtId="0" fontId="10" fillId="0" borderId="5" xfId="1" applyNumberFormat="1" applyFont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top"/>
    </xf>
    <xf numFmtId="10" fontId="14" fillId="0" borderId="16" xfId="2" applyNumberFormat="1" applyFont="1" applyBorder="1" applyAlignment="1">
      <alignment horizontal="center" vertical="top"/>
    </xf>
    <xf numFmtId="10" fontId="29" fillId="2" borderId="16" xfId="2" applyNumberFormat="1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Cantidad de Ayudas por 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'Programas asistenciales'!$B$24</c:f>
              <c:strCache>
                <c:ptCount val="1"/>
                <c:pt idx="0">
                  <c:v>RANGO EDAD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'Programas asistenciales'!$B$25:$B$26</c:f>
              <c:strCache>
                <c:ptCount val="2"/>
                <c:pt idx="0">
                  <c:v>60-80</c:v>
                </c:pt>
                <c:pt idx="1">
                  <c:v>81-100</c:v>
                </c:pt>
              </c:strCache>
            </c:strRef>
          </c:cat>
          <c:val>
            <c:numRef>
              <c:f>'Programas asistenciales'!$C$25:$C$26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4-3046-8541-36399229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179904"/>
        <c:axId val="93181440"/>
      </c:barChart>
      <c:catAx>
        <c:axId val="9317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3181440"/>
        <c:crosses val="autoZero"/>
        <c:auto val="1"/>
        <c:lblAlgn val="ctr"/>
        <c:lblOffset val="100"/>
        <c:noMultiLvlLbl val="0"/>
      </c:catAx>
      <c:valAx>
        <c:axId val="93181440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317990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Tipo y Cantidades de Ayudas únicas y Donaciones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'Programas asistenciales'!$K$8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'Programas asistenciales'!$J$9:$J$12</c:f>
              <c:strCache>
                <c:ptCount val="4"/>
                <c:pt idx="0">
                  <c:v>Ortopédicas</c:v>
                </c:pt>
                <c:pt idx="1">
                  <c:v>Electrodomésticos</c:v>
                </c:pt>
                <c:pt idx="2">
                  <c:v>Otros</c:v>
                </c:pt>
                <c:pt idx="3">
                  <c:v>Económicas</c:v>
                </c:pt>
              </c:strCache>
            </c:strRef>
          </c:cat>
          <c:val>
            <c:numRef>
              <c:f>'Programas asistenciales'!$K$9:$K$12</c:f>
              <c:numCache>
                <c:formatCode>General</c:formatCode>
                <c:ptCount val="4"/>
                <c:pt idx="0">
                  <c:v>43</c:v>
                </c:pt>
                <c:pt idx="1">
                  <c:v>9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6-42F3-9F98-990C04DE2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183184"/>
        <c:axId val="646179576"/>
      </c:barChart>
      <c:catAx>
        <c:axId val="6461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6179576"/>
        <c:crosses val="autoZero"/>
        <c:auto val="1"/>
        <c:lblAlgn val="ctr"/>
        <c:lblOffset val="100"/>
        <c:noMultiLvlLbl val="0"/>
      </c:catAx>
      <c:valAx>
        <c:axId val="64617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6183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'Programas asistenciales'!$M$26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66-4F2F-9658-B51EC961E3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66-4F2F-9658-B51EC961E3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'Programas asistenciales'!$L$27:$L$28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'Programas asistenciales'!$M$27:$M$28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3-4054-8110-506EAD24533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% Calidad de la Produción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00000000000001E-2"/>
                  <c:y val="1.85185185185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3F-42BC-8695-8792E8D59E68}"/>
                </c:ext>
              </c:extLst>
            </c:dLbl>
            <c:dLbl>
              <c:idx val="1"/>
              <c:layout>
                <c:manualLayout>
                  <c:x val="3.0555555555555582E-2"/>
                  <c:y val="1.85185185185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3F-42BC-8695-8792E8D59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Produccion!$B$22:$B$27</c:f>
              <c:strCache>
                <c:ptCount val="6"/>
                <c:pt idx="0">
                  <c:v>Sorteo 4299</c:v>
                </c:pt>
                <c:pt idx="1">
                  <c:v>Sorteo 4301</c:v>
                </c:pt>
                <c:pt idx="2">
                  <c:v>Sorteo 4308</c:v>
                </c:pt>
                <c:pt idx="3">
                  <c:v>Sorteo 4309</c:v>
                </c:pt>
                <c:pt idx="4">
                  <c:v>Sorteo 4310</c:v>
                </c:pt>
                <c:pt idx="5">
                  <c:v>Sorteo 4311</c:v>
                </c:pt>
              </c:strCache>
            </c:strRef>
          </c:cat>
          <c:val>
            <c:numRef>
              <c:f>Produccion!$F$22:$F$27</c:f>
              <c:numCache>
                <c:formatCode>0.00%</c:formatCode>
                <c:ptCount val="6"/>
                <c:pt idx="0">
                  <c:v>0.99475247524752475</c:v>
                </c:pt>
                <c:pt idx="1">
                  <c:v>0.99637305699481871</c:v>
                </c:pt>
                <c:pt idx="2">
                  <c:v>1</c:v>
                </c:pt>
                <c:pt idx="3">
                  <c:v>0.99841059602649007</c:v>
                </c:pt>
                <c:pt idx="4">
                  <c:v>0.99853955375253545</c:v>
                </c:pt>
                <c:pt idx="5">
                  <c:v>0.99680203045685278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F-42BC-8695-8792E8D59E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973952"/>
        <c:axId val="94975488"/>
        <c:axId val="0"/>
      </c:bar3DChart>
      <c:catAx>
        <c:axId val="9497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975488"/>
        <c:crosses val="autoZero"/>
        <c:auto val="1"/>
        <c:lblAlgn val="ctr"/>
        <c:lblOffset val="100"/>
        <c:noMultiLvlLbl val="0"/>
      </c:catAx>
      <c:valAx>
        <c:axId val="9497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97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Pago</a:t>
            </a:r>
            <a:r>
              <a:rPr lang="es-DO" baseline="0"/>
              <a:t> de Premios </a:t>
            </a:r>
            <a:endParaRPr lang="es-DO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5C-1147-8429-A0993270DC58}"/>
              </c:ext>
            </c:extLst>
          </c:dPt>
          <c:dPt>
            <c:idx val="1"/>
            <c:bubble3D val="0"/>
            <c:spPr>
              <a:solidFill>
                <a:srgbClr val="FF66CC"/>
              </a:solidFill>
            </c:spPr>
            <c:extLst>
              <c:ext xmlns:c16="http://schemas.microsoft.com/office/drawing/2014/chart" uri="{C3380CC4-5D6E-409C-BE32-E72D297353CC}">
                <c16:uniqueId val="{00000003-925C-1147-8429-A0993270DC58}"/>
              </c:ext>
            </c:extLst>
          </c:dPt>
          <c:dLbls>
            <c:dLbl>
              <c:idx val="0"/>
              <c:layout>
                <c:manualLayout>
                  <c:x val="-0.20559429819968891"/>
                  <c:y val="-0.243255149212277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5C-1147-8429-A0993270DC58}"/>
                </c:ext>
              </c:extLst>
            </c:dLbl>
            <c:dLbl>
              <c:idx val="1"/>
              <c:layout>
                <c:manualLayout>
                  <c:x val="0.16990010085645849"/>
                  <c:y val="4.1331036213860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C-1147-8429-A0993270D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'pago premios'!$AA$10:$AA$14</c:f>
              <c:strCache>
                <c:ptCount val="5"/>
                <c:pt idx="0">
                  <c:v>Premios Mayores Sorteo Billetes</c:v>
                </c:pt>
                <c:pt idx="1">
                  <c:v>Premios Mayores Extraordinario de Navidad</c:v>
                </c:pt>
                <c:pt idx="2">
                  <c:v>Premios en Naturaleza Extraordinario de Navidad </c:v>
                </c:pt>
                <c:pt idx="3">
                  <c:v>Premios Menores Extraordinario de Navidad</c:v>
                </c:pt>
                <c:pt idx="4">
                  <c:v>Premios Menores Sorteo Billetes</c:v>
                </c:pt>
              </c:strCache>
            </c:strRef>
          </c:cat>
          <c:val>
            <c:numRef>
              <c:f>'pago premios'!$AB$10:$AB$14</c:f>
              <c:numCache>
                <c:formatCode>_(* #,##0_);_(* \(#,##0\);_(* "-"??_);_(@_)</c:formatCode>
                <c:ptCount val="5"/>
                <c:pt idx="0">
                  <c:v>15000000</c:v>
                </c:pt>
                <c:pt idx="1">
                  <c:v>5238000</c:v>
                </c:pt>
                <c:pt idx="2">
                  <c:v>94000000</c:v>
                </c:pt>
                <c:pt idx="3">
                  <c:v>484000</c:v>
                </c:pt>
                <c:pt idx="4">
                  <c:v>1985475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C-1147-8429-A0993270DC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'LIBRE ACC 2DO'!$J$25:$J$26</c:f>
              <c:strCache>
                <c:ptCount val="2"/>
                <c:pt idx="0">
                  <c:v>Cantidad de Solicitudes por Tipo de Información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'LIBRE ACC 2DO'!$I$27:$I$30</c:f>
              <c:strCache>
                <c:ptCount val="4"/>
                <c:pt idx="0">
                  <c:v>Proceso de regularización</c:v>
                </c:pt>
                <c:pt idx="1">
                  <c:v>Sorteos de la institución</c:v>
                </c:pt>
                <c:pt idx="2">
                  <c:v>Denuncias y/o Reclamaciones</c:v>
                </c:pt>
                <c:pt idx="3">
                  <c:v>Otras Solicitudes</c:v>
                </c:pt>
              </c:strCache>
            </c:strRef>
          </c:cat>
          <c:val>
            <c:numRef>
              <c:f>'LIBRE ACC 2DO'!$J$27:$J$30</c:f>
              <c:numCache>
                <c:formatCode>General</c:formatCode>
                <c:ptCount val="4"/>
                <c:pt idx="0">
                  <c:v>180</c:v>
                </c:pt>
                <c:pt idx="1">
                  <c:v>125</c:v>
                </c:pt>
                <c:pt idx="2">
                  <c:v>33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4-4481-B683-30D1B3E2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9185343"/>
        <c:axId val="163918617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'LIBRE ACC 2DO'!$K$25:$K$26</c15:sqref>
                        </c15:formulaRef>
                      </c:ext>
                    </c:extLst>
                    <c:strCache>
                      <c:ptCount val="2"/>
                      <c:pt idx="0">
                        <c:v>Cantidad de Solicitudes por Tipo de Información</c:v>
                      </c:pt>
                      <c:pt idx="1">
                        <c:v>%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'LIBRE ACC 2DO'!$I$27:$I$30</c15:sqref>
                        </c15:formulaRef>
                      </c:ext>
                    </c:extLst>
                    <c:strCache>
                      <c:ptCount val="4"/>
                      <c:pt idx="0">
                        <c:v>Proceso de regularización</c:v>
                      </c:pt>
                      <c:pt idx="1">
                        <c:v>Sorteos de la institución</c:v>
                      </c:pt>
                      <c:pt idx="2">
                        <c:v>Denuncias y/o Reclamaciones</c:v>
                      </c:pt>
                      <c:pt idx="3">
                        <c:v>Otras Solicitudes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'LIBRE ACC 2DO'!$K$27:$K$30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>
                        <c:v>0.52478134110787167</c:v>
                      </c:pt>
                      <c:pt idx="1">
                        <c:v>0.36443148688046645</c:v>
                      </c:pt>
                      <c:pt idx="2">
                        <c:v>9.6209912536443148E-2</c:v>
                      </c:pt>
                      <c:pt idx="3">
                        <c:v>1.4577259475218658E-2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0C4-4481-B683-30D1B3E26639}"/>
                  </c:ext>
                </c:extLst>
              </c15:ser>
            </c15:filteredBarSeries>
          </c:ext>
        </c:extLst>
      </c:barChart>
      <c:catAx>
        <c:axId val="163918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9186175"/>
        <c:crosses val="autoZero"/>
        <c:auto val="1"/>
        <c:lblAlgn val="ctr"/>
        <c:lblOffset val="100"/>
        <c:noMultiLvlLbl val="0"/>
      </c:catAx>
      <c:valAx>
        <c:axId val="163918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918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Solicitudes a Través de</a:t>
            </a:r>
            <a:r>
              <a:rPr lang="en-US" sz="1800" b="1" i="0" baseline="0">
                <a:effectLst/>
              </a:rPr>
              <a:t>:</a:t>
            </a:r>
            <a:endParaRPr lang="es-DO" sz="1800" b="1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'LIBRE ACC 2DO'!$J$8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'LIBRE ACC 2DO'!$I$9:$I$11</c:f>
              <c:strCache>
                <c:ptCount val="3"/>
                <c:pt idx="0">
                  <c:v>Teléfono</c:v>
                </c:pt>
                <c:pt idx="1">
                  <c:v>Correo Electrónico </c:v>
                </c:pt>
                <c:pt idx="2">
                  <c:v>SAIP</c:v>
                </c:pt>
              </c:strCache>
            </c:strRef>
          </c:cat>
          <c:val>
            <c:numRef>
              <c:f>'LIBRE ACC 2DO'!$J$9:$J$11</c:f>
              <c:numCache>
                <c:formatCode>General</c:formatCode>
                <c:ptCount val="3"/>
                <c:pt idx="0">
                  <c:v>303</c:v>
                </c:pt>
                <c:pt idx="1">
                  <c:v>35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B9E-BEE2-FFA726F5E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6811247"/>
        <c:axId val="1616830799"/>
      </c:barChart>
      <c:catAx>
        <c:axId val="1616811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6830799"/>
        <c:crosses val="autoZero"/>
        <c:auto val="1"/>
        <c:lblAlgn val="ctr"/>
        <c:lblOffset val="100"/>
        <c:noMultiLvlLbl val="0"/>
      </c:catAx>
      <c:valAx>
        <c:axId val="161683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1681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Solicitudes por Sexo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3A7-4275-9737-4344B507CCEE}"/>
              </c:ext>
            </c:extLst>
          </c:dPt>
          <c:dPt>
            <c:idx val="1"/>
            <c:bubble3D val="0"/>
            <c:spPr>
              <a:solidFill>
                <a:srgbClr val="FF66CC"/>
              </a:solidFill>
            </c:spPr>
            <c:extLst>
              <c:ext xmlns:c16="http://schemas.microsoft.com/office/drawing/2014/chart" uri="{C3380CC4-5D6E-409C-BE32-E72D297353CC}">
                <c16:uniqueId val="{00000003-23A7-4275-9737-4344B507CCEE}"/>
              </c:ext>
            </c:extLst>
          </c:dPt>
          <c:dLbls>
            <c:dLbl>
              <c:idx val="0"/>
              <c:layout>
                <c:manualLayout>
                  <c:x val="-0.2055943907177252"/>
                  <c:y val="-8.24415999656370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7-4275-9737-4344B507CCEE}"/>
                </c:ext>
              </c:extLst>
            </c:dLbl>
            <c:dLbl>
              <c:idx val="1"/>
              <c:layout>
                <c:manualLayout>
                  <c:x val="0.16990010085645826"/>
                  <c:y val="4.1331036213860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275-9737-4344B507CC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'LIBRE ACC 2DO'!$C$49:$C$50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'LIBRE ACC 2DO'!$D$49:$D$50</c:f>
              <c:numCache>
                <c:formatCode>General</c:formatCode>
                <c:ptCount val="2"/>
                <c:pt idx="0">
                  <c:v>144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A7-4275-9737-4344B507CC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3D3-4B9B-9171-70EE6C56742A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3D3-4B9B-9171-70EE6C5674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Sheet1!$C$10:$C$12</c:f>
              <c:strCache>
                <c:ptCount val="3"/>
                <c:pt idx="0">
                  <c:v>Monto de Premios</c:v>
                </c:pt>
                <c:pt idx="1">
                  <c:v>Pago de Premios</c:v>
                </c:pt>
                <c:pt idx="2">
                  <c:v>Utilidad</c:v>
                </c:pt>
              </c:strCache>
            </c:strRef>
          </c:cat>
          <c:val>
            <c:numRef>
              <c:f>Sheet1!$D$10:$D$12</c:f>
              <c:numCache>
                <c:formatCode>_(* #,##0_);_(* \(#,##0\);_(* "-"??_);_(@_)</c:formatCode>
                <c:ptCount val="3"/>
                <c:pt idx="0">
                  <c:v>200024000</c:v>
                </c:pt>
                <c:pt idx="1">
                  <c:v>118972000</c:v>
                </c:pt>
                <c:pt idx="2">
                  <c:v>193139364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8-3D49-A6F1-CC0FA2D32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6814464"/>
        <c:axId val="166816000"/>
        <c:axId val="0"/>
      </c:bar3DChart>
      <c:catAx>
        <c:axId val="16681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66816000"/>
        <c:crosses val="autoZero"/>
        <c:auto val="1"/>
        <c:lblAlgn val="ctr"/>
        <c:lblOffset val="100"/>
        <c:noMultiLvlLbl val="0"/>
      </c:catAx>
      <c:valAx>
        <c:axId val="166816000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6681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639536</xdr:colOff>
      <xdr:row>21</xdr:row>
      <xdr:rowOff>149679</xdr:rowOff>
    </xdr:from>
    <xdr:to>
      <xdr:col>9</xdr:col>
      <xdr:colOff>1238250</xdr:colOff>
      <xdr:row>39</xdr:row>
      <xdr:rowOff>0</xdr:rowOff>
    </xdr:to>
    <xdr:graphicFrame macro="">
      <xdr:nvGraphicFramePr>
        <xdr:cNvPr id="8" name="Gráfico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244930</xdr:colOff>
      <xdr:row>2</xdr:row>
      <xdr:rowOff>43540</xdr:rowOff>
    </xdr:from>
    <xdr:to>
      <xdr:col>18</xdr:col>
      <xdr:colOff>394608</xdr:colOff>
      <xdr:row>22</xdr:row>
      <xdr:rowOff>95248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4E5AB-6F07-40D7-85D5-64E6B25C1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316675</xdr:colOff>
      <xdr:row>31</xdr:row>
      <xdr:rowOff>110342</xdr:rowOff>
    </xdr:from>
    <xdr:to>
      <xdr:col>15</xdr:col>
      <xdr:colOff>670461</xdr:colOff>
      <xdr:row>46</xdr:row>
      <xdr:rowOff>138546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29F0B8E-004E-447F-A50F-0AC3C00B0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544286</xdr:colOff>
      <xdr:row>20</xdr:row>
      <xdr:rowOff>285750</xdr:rowOff>
    </xdr:from>
    <xdr:to>
      <xdr:col>13</xdr:col>
      <xdr:colOff>947058</xdr:colOff>
      <xdr:row>35</xdr:row>
      <xdr:rowOff>4082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9D6B0FF-163F-45B4-AC4F-939356F4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208430</xdr:colOff>
      <xdr:row>2</xdr:row>
      <xdr:rowOff>217955</xdr:rowOff>
    </xdr:from>
    <xdr:to>
      <xdr:col>38</xdr:col>
      <xdr:colOff>488737</xdr:colOff>
      <xdr:row>18</xdr:row>
      <xdr:rowOff>44882</xdr:rowOff>
    </xdr:to>
    <xdr:graphicFrame macro="">
      <xdr:nvGraphicFramePr>
        <xdr:cNvPr id="2" name="Gráfico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5</xdr:row>
      <xdr:rowOff>228600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4DC59623-F0A0-4A14-81E4-4B1A6913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41AFEC41-0E48-4443-9A49-61B054D0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352984</xdr:colOff>
      <xdr:row>24</xdr:row>
      <xdr:rowOff>214030</xdr:rowOff>
    </xdr:from>
    <xdr:to>
      <xdr:col>16</xdr:col>
      <xdr:colOff>106455</xdr:colOff>
      <xdr:row>31</xdr:row>
      <xdr:rowOff>200583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E3FA198-2171-36FD-2565-55B40F074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1406337</xdr:colOff>
      <xdr:row>12</xdr:row>
      <xdr:rowOff>1118</xdr:rowOff>
    </xdr:from>
    <xdr:to>
      <xdr:col>12</xdr:col>
      <xdr:colOff>1697690</xdr:colOff>
      <xdr:row>23</xdr:row>
      <xdr:rowOff>133348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21338AD-36E4-F047-A2DA-505857C8B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1074965</xdr:colOff>
      <xdr:row>39</xdr:row>
      <xdr:rowOff>176893</xdr:rowOff>
    </xdr:from>
    <xdr:to>
      <xdr:col>11</xdr:col>
      <xdr:colOff>675409</xdr:colOff>
      <xdr:row>54</xdr:row>
      <xdr:rowOff>95249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716E99FE-2AC0-4BA4-9A0C-ECA8BEAB8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95250</xdr:rowOff>
    </xdr:from>
    <xdr:to>
      <xdr:col>16</xdr:col>
      <xdr:colOff>43249</xdr:colOff>
      <xdr:row>17</xdr:row>
      <xdr:rowOff>155172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N51"/>
  <sheetViews>
    <sheetView zoomScale="70" zoomScaleNormal="70" workbookViewId="0">
      <selection activeCell="G55" sqref="G55"/>
    </sheetView>
  </sheetViews>
  <sheetFormatPr baseColWidth="10" defaultColWidth="11.42578125" defaultRowHeight="15" x14ac:dyDescent="0.25"/>
  <cols>
    <col min="2" max="2" width="26.28515625" bestFit="1" customWidth="1"/>
    <col min="10" max="10" width="20.7109375" customWidth="1"/>
    <col min="14" max="14" width="17.5703125" bestFit="1" customWidth="1"/>
  </cols>
  <sheetData>
    <row r="6" spans="2:11" x14ac:dyDescent="0.25">
      <c r="B6" s="132" t="s">
        <v>31</v>
      </c>
      <c r="C6" s="132"/>
      <c r="D6" s="132"/>
      <c r="E6" s="132"/>
      <c r="F6" s="132"/>
    </row>
    <row r="7" spans="2:11" ht="15.75" customHeight="1" thickBot="1" x14ac:dyDescent="0.3">
      <c r="B7" s="35"/>
      <c r="C7" s="133" t="s">
        <v>35</v>
      </c>
      <c r="D7" s="133"/>
      <c r="E7" s="133"/>
      <c r="F7" s="133"/>
      <c r="J7" s="100"/>
      <c r="K7" s="100"/>
    </row>
    <row r="8" spans="2:11" x14ac:dyDescent="0.25">
      <c r="B8" s="36" t="s">
        <v>34</v>
      </c>
      <c r="C8" s="37" t="s">
        <v>85</v>
      </c>
      <c r="D8" s="37" t="s">
        <v>86</v>
      </c>
      <c r="E8" s="37" t="s">
        <v>87</v>
      </c>
      <c r="F8" s="38" t="s">
        <v>21</v>
      </c>
      <c r="J8" s="101" t="s">
        <v>81</v>
      </c>
      <c r="K8" s="101" t="s">
        <v>78</v>
      </c>
    </row>
    <row r="9" spans="2:11" x14ac:dyDescent="0.25">
      <c r="B9" s="30" t="s">
        <v>32</v>
      </c>
      <c r="C9" s="29">
        <v>0</v>
      </c>
      <c r="D9" s="29">
        <v>5</v>
      </c>
      <c r="E9" s="29">
        <v>0</v>
      </c>
      <c r="F9" s="31">
        <f>SUM(C9:E9)</f>
        <v>5</v>
      </c>
      <c r="J9" s="20" t="s">
        <v>53</v>
      </c>
      <c r="K9" s="20">
        <v>43</v>
      </c>
    </row>
    <row r="10" spans="2:11" ht="15.75" thickBot="1" x14ac:dyDescent="0.3">
      <c r="B10" s="32" t="s">
        <v>33</v>
      </c>
      <c r="C10" s="39">
        <v>0</v>
      </c>
      <c r="D10" s="39">
        <v>5</v>
      </c>
      <c r="E10" s="33">
        <v>0</v>
      </c>
      <c r="F10" s="34">
        <f>SUM(C10:E10)</f>
        <v>5</v>
      </c>
      <c r="J10" s="20" t="s">
        <v>52</v>
      </c>
      <c r="K10" s="20">
        <f>3+3+3</f>
        <v>9</v>
      </c>
    </row>
    <row r="11" spans="2:11" ht="15.75" thickBot="1" x14ac:dyDescent="0.3">
      <c r="F11" s="40">
        <f>SUM(F9:F10)</f>
        <v>10</v>
      </c>
      <c r="J11" s="20" t="s">
        <v>82</v>
      </c>
      <c r="K11" s="20">
        <v>5</v>
      </c>
    </row>
    <row r="12" spans="2:11" x14ac:dyDescent="0.25">
      <c r="J12" s="131" t="s">
        <v>97</v>
      </c>
      <c r="K12" s="20">
        <v>1</v>
      </c>
    </row>
    <row r="13" spans="2:11" x14ac:dyDescent="0.25">
      <c r="K13">
        <f>SUM(K9:K12)</f>
        <v>58</v>
      </c>
    </row>
    <row r="15" spans="2:11" x14ac:dyDescent="0.25">
      <c r="B15" s="132" t="s">
        <v>36</v>
      </c>
      <c r="C15" s="132"/>
      <c r="D15" s="132"/>
      <c r="E15" s="132"/>
      <c r="F15" s="132"/>
    </row>
    <row r="16" spans="2:11" ht="15.75" thickBot="1" x14ac:dyDescent="0.3">
      <c r="C16" s="133" t="s">
        <v>35</v>
      </c>
      <c r="D16" s="133"/>
      <c r="E16" s="133"/>
      <c r="F16" s="133"/>
    </row>
    <row r="17" spans="2:14" x14ac:dyDescent="0.25">
      <c r="B17" s="44" t="s">
        <v>37</v>
      </c>
      <c r="C17" s="45" t="s">
        <v>85</v>
      </c>
      <c r="D17" s="45" t="s">
        <v>86</v>
      </c>
      <c r="E17" s="45" t="s">
        <v>87</v>
      </c>
      <c r="F17" s="46" t="s">
        <v>21</v>
      </c>
    </row>
    <row r="18" spans="2:14" x14ac:dyDescent="0.25">
      <c r="B18" s="41" t="s">
        <v>29</v>
      </c>
      <c r="C18" s="20">
        <v>0</v>
      </c>
      <c r="D18" s="20">
        <v>3</v>
      </c>
      <c r="E18" s="20">
        <v>0</v>
      </c>
      <c r="F18" s="24">
        <f>SUM(C18:E18)</f>
        <v>3</v>
      </c>
    </row>
    <row r="19" spans="2:14" ht="15.75" thickBot="1" x14ac:dyDescent="0.3">
      <c r="B19" s="42" t="s">
        <v>30</v>
      </c>
      <c r="C19" s="43">
        <v>0</v>
      </c>
      <c r="D19" s="43">
        <v>2</v>
      </c>
      <c r="E19" s="43">
        <v>0</v>
      </c>
      <c r="F19" s="26">
        <f>SUM(C19:E19)</f>
        <v>2</v>
      </c>
    </row>
    <row r="20" spans="2:14" ht="15.75" thickBot="1" x14ac:dyDescent="0.3">
      <c r="F20" s="40">
        <f>SUM(F18:F19)</f>
        <v>5</v>
      </c>
    </row>
    <row r="23" spans="2:14" ht="15.75" thickBot="1" x14ac:dyDescent="0.3"/>
    <row r="24" spans="2:14" ht="15.75" thickBot="1" x14ac:dyDescent="0.3">
      <c r="B24" s="51" t="s">
        <v>83</v>
      </c>
      <c r="C24" s="52" t="s">
        <v>84</v>
      </c>
    </row>
    <row r="25" spans="2:14" ht="15.75" thickBot="1" x14ac:dyDescent="0.3">
      <c r="B25" s="47" t="s">
        <v>88</v>
      </c>
      <c r="C25" s="48">
        <v>1</v>
      </c>
      <c r="D25" s="27"/>
    </row>
    <row r="26" spans="2:14" ht="15.75" thickBot="1" x14ac:dyDescent="0.3">
      <c r="B26" s="42" t="s">
        <v>64</v>
      </c>
      <c r="C26" s="26">
        <v>4</v>
      </c>
      <c r="D26" s="27"/>
      <c r="L26" s="51" t="s">
        <v>38</v>
      </c>
      <c r="M26" s="57" t="s">
        <v>26</v>
      </c>
      <c r="N26" s="52" t="s">
        <v>25</v>
      </c>
    </row>
    <row r="27" spans="2:14" x14ac:dyDescent="0.25">
      <c r="D27" s="27"/>
      <c r="L27" s="47" t="s">
        <v>29</v>
      </c>
      <c r="M27" s="56">
        <v>3</v>
      </c>
      <c r="N27" s="64">
        <f>+M27/M29</f>
        <v>0.6</v>
      </c>
    </row>
    <row r="28" spans="2:14" ht="15.75" thickBot="1" x14ac:dyDescent="0.3">
      <c r="D28" s="27"/>
      <c r="L28" s="42" t="s">
        <v>30</v>
      </c>
      <c r="M28" s="43">
        <v>2</v>
      </c>
      <c r="N28" s="65">
        <f>+M28/M29</f>
        <v>0.4</v>
      </c>
    </row>
    <row r="29" spans="2:14" x14ac:dyDescent="0.25">
      <c r="D29" s="27"/>
      <c r="M29">
        <f>SUM(M27:M28)</f>
        <v>5</v>
      </c>
    </row>
    <row r="33" spans="2:3" x14ac:dyDescent="0.25">
      <c r="B33" s="27"/>
    </row>
    <row r="39" spans="2:3" x14ac:dyDescent="0.25">
      <c r="C39" s="27"/>
    </row>
    <row r="51" ht="40.5" customHeight="1" x14ac:dyDescent="0.25"/>
  </sheetData>
  <sortState xmlns:xlrd2="http://schemas.microsoft.com/office/spreadsheetml/2017/richdata2" ref="B25:D29">
    <sortCondition ref="B25:B29"/>
  </sortState>
  <mergeCells count="4">
    <mergeCell ref="B6:F6"/>
    <mergeCell ref="C16:F16"/>
    <mergeCell ref="B15:F15"/>
    <mergeCell ref="C7:F7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C12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33" bestFit="1" customWidth="1"/>
  </cols>
  <sheetData>
    <row r="7" spans="2:3" ht="15.75" thickBot="1" x14ac:dyDescent="0.3"/>
    <row r="8" spans="2:3" ht="15.75" thickBot="1" x14ac:dyDescent="0.3">
      <c r="B8" s="51" t="s">
        <v>39</v>
      </c>
      <c r="C8" s="52" t="s">
        <v>40</v>
      </c>
    </row>
    <row r="9" spans="2:3" x14ac:dyDescent="0.25">
      <c r="B9" s="47" t="s">
        <v>41</v>
      </c>
      <c r="C9" s="48">
        <v>169</v>
      </c>
    </row>
    <row r="10" spans="2:3" x14ac:dyDescent="0.25">
      <c r="B10" s="41" t="s">
        <v>42</v>
      </c>
      <c r="C10" s="24">
        <f>2+4</f>
        <v>6</v>
      </c>
    </row>
    <row r="11" spans="2:3" x14ac:dyDescent="0.25">
      <c r="B11" s="102" t="s">
        <v>89</v>
      </c>
      <c r="C11" s="103">
        <v>1</v>
      </c>
    </row>
    <row r="12" spans="2:3" ht="15.75" thickBot="1" x14ac:dyDescent="0.3">
      <c r="B12" s="49" t="s">
        <v>21</v>
      </c>
      <c r="C12" s="50">
        <f>SUM(C9:C11)</f>
        <v>176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3:O28"/>
  <sheetViews>
    <sheetView zoomScale="70" zoomScaleNormal="70" workbookViewId="0">
      <selection activeCell="F33" sqref="F33"/>
    </sheetView>
  </sheetViews>
  <sheetFormatPr baseColWidth="10" defaultRowHeight="15" x14ac:dyDescent="0.25"/>
  <cols>
    <col min="2" max="4" width="17" customWidth="1"/>
    <col min="5" max="5" width="17" hidden="1" customWidth="1"/>
    <col min="6" max="6" width="17" customWidth="1"/>
    <col min="9" max="12" width="16.140625" customWidth="1"/>
    <col min="13" max="13" width="16.140625" hidden="1" customWidth="1"/>
    <col min="14" max="14" width="20.5703125" customWidth="1"/>
  </cols>
  <sheetData>
    <row r="3" spans="2:15" ht="15.75" thickBot="1" x14ac:dyDescent="0.3"/>
    <row r="4" spans="2:15" ht="15.75" customHeight="1" thickBot="1" x14ac:dyDescent="0.3">
      <c r="B4" s="134" t="s">
        <v>65</v>
      </c>
      <c r="C4" s="135"/>
      <c r="D4" s="135"/>
      <c r="E4" s="135"/>
      <c r="F4" s="136"/>
      <c r="I4" s="139" t="s">
        <v>66</v>
      </c>
      <c r="J4" s="140"/>
      <c r="K4" s="140"/>
      <c r="L4" s="140"/>
      <c r="M4" s="140"/>
      <c r="N4" s="140"/>
      <c r="O4" s="141"/>
    </row>
    <row r="5" spans="2:15" ht="48" thickBot="1" x14ac:dyDescent="0.3">
      <c r="B5" s="88" t="s">
        <v>56</v>
      </c>
      <c r="C5" s="89" t="s">
        <v>43</v>
      </c>
      <c r="D5" s="89" t="s">
        <v>44</v>
      </c>
      <c r="E5" s="89" t="s">
        <v>70</v>
      </c>
      <c r="F5" s="90" t="s">
        <v>45</v>
      </c>
      <c r="I5" s="120" t="s">
        <v>56</v>
      </c>
      <c r="J5" s="121" t="s">
        <v>67</v>
      </c>
      <c r="K5" s="121" t="s">
        <v>47</v>
      </c>
      <c r="L5" s="121" t="s">
        <v>46</v>
      </c>
      <c r="M5" s="121" t="s">
        <v>68</v>
      </c>
      <c r="N5" s="122" t="s">
        <v>69</v>
      </c>
      <c r="O5" s="123" t="s">
        <v>96</v>
      </c>
    </row>
    <row r="6" spans="2:15" ht="17.25" x14ac:dyDescent="0.25">
      <c r="B6" s="83">
        <v>4299</v>
      </c>
      <c r="C6" s="84">
        <v>10100</v>
      </c>
      <c r="D6" s="85">
        <v>53</v>
      </c>
      <c r="E6" s="86"/>
      <c r="F6" s="87">
        <v>9640</v>
      </c>
      <c r="I6" s="77">
        <v>4299</v>
      </c>
      <c r="J6" s="71">
        <v>9640</v>
      </c>
      <c r="K6" s="70">
        <v>3830.7</v>
      </c>
      <c r="L6" s="70">
        <v>5809.3</v>
      </c>
      <c r="M6" s="71">
        <v>582</v>
      </c>
      <c r="N6" s="114">
        <f t="shared" ref="N6:N11" si="0">+K6/J6</f>
        <v>0.39737551867219917</v>
      </c>
      <c r="O6" s="67"/>
    </row>
    <row r="7" spans="2:15" ht="17.25" x14ac:dyDescent="0.25">
      <c r="B7" s="77">
        <v>4301</v>
      </c>
      <c r="C7" s="71">
        <v>9650</v>
      </c>
      <c r="D7" s="68">
        <v>35</v>
      </c>
      <c r="E7" s="75"/>
      <c r="F7" s="69">
        <v>9540</v>
      </c>
      <c r="I7" s="77">
        <v>4301</v>
      </c>
      <c r="J7" s="71">
        <v>9540</v>
      </c>
      <c r="K7" s="70">
        <v>3702</v>
      </c>
      <c r="L7" s="70">
        <v>5838</v>
      </c>
      <c r="M7" s="71">
        <v>582</v>
      </c>
      <c r="N7" s="114">
        <f t="shared" si="0"/>
        <v>0.38805031446540883</v>
      </c>
      <c r="O7" s="115"/>
    </row>
    <row r="8" spans="2:15" ht="15.75" x14ac:dyDescent="0.25">
      <c r="B8" s="66">
        <v>4308</v>
      </c>
      <c r="C8" s="76">
        <v>60400</v>
      </c>
      <c r="D8" s="68">
        <v>0</v>
      </c>
      <c r="E8" s="75"/>
      <c r="F8" s="69">
        <v>60300</v>
      </c>
      <c r="I8" s="66">
        <v>4308</v>
      </c>
      <c r="J8" s="71">
        <v>60300</v>
      </c>
      <c r="K8" s="70">
        <v>21735</v>
      </c>
      <c r="L8" s="70">
        <v>38565</v>
      </c>
      <c r="M8" s="71">
        <v>582</v>
      </c>
      <c r="N8" s="114">
        <f t="shared" si="0"/>
        <v>0.36044776119402983</v>
      </c>
      <c r="O8" s="115"/>
    </row>
    <row r="9" spans="2:15" ht="17.25" x14ac:dyDescent="0.25">
      <c r="B9" s="77">
        <v>4309</v>
      </c>
      <c r="C9" s="76">
        <v>60400</v>
      </c>
      <c r="D9" s="68">
        <v>96</v>
      </c>
      <c r="E9" s="75"/>
      <c r="F9" s="78">
        <v>60300</v>
      </c>
      <c r="I9" s="77">
        <v>4309</v>
      </c>
      <c r="J9" s="76">
        <v>60300</v>
      </c>
      <c r="K9" s="70">
        <v>20001</v>
      </c>
      <c r="L9" s="72">
        <v>40299</v>
      </c>
      <c r="M9" s="71">
        <v>582</v>
      </c>
      <c r="N9" s="114">
        <f t="shared" si="0"/>
        <v>0.33169154228855724</v>
      </c>
      <c r="O9" s="115"/>
    </row>
    <row r="10" spans="2:15" ht="17.25" x14ac:dyDescent="0.25">
      <c r="B10" s="104">
        <v>4310</v>
      </c>
      <c r="C10" s="105">
        <v>49300</v>
      </c>
      <c r="D10" s="106">
        <v>72</v>
      </c>
      <c r="E10" s="107"/>
      <c r="F10" s="108">
        <v>49200</v>
      </c>
      <c r="I10" s="77">
        <v>4310</v>
      </c>
      <c r="J10" s="76">
        <v>49200</v>
      </c>
      <c r="K10" s="70">
        <v>20439</v>
      </c>
      <c r="L10" s="72">
        <v>28761</v>
      </c>
      <c r="M10" s="71">
        <v>100</v>
      </c>
      <c r="N10" s="114">
        <f t="shared" si="0"/>
        <v>0.41542682926829266</v>
      </c>
      <c r="O10" s="116"/>
    </row>
    <row r="11" spans="2:15" ht="18" thickBot="1" x14ac:dyDescent="0.3">
      <c r="B11" s="79">
        <v>4311</v>
      </c>
      <c r="C11" s="80">
        <v>39400</v>
      </c>
      <c r="D11" s="73">
        <v>126</v>
      </c>
      <c r="E11" s="81">
        <f>+(C11-D11)/C11</f>
        <v>0.99680203045685278</v>
      </c>
      <c r="F11" s="82">
        <v>39300</v>
      </c>
      <c r="I11" s="77">
        <v>4311</v>
      </c>
      <c r="J11" s="76">
        <v>39300</v>
      </c>
      <c r="K11" s="70">
        <v>19741</v>
      </c>
      <c r="L11" s="72">
        <v>19559</v>
      </c>
      <c r="M11" s="71"/>
      <c r="N11" s="114">
        <f t="shared" si="0"/>
        <v>0.50231552162849868</v>
      </c>
      <c r="O11" s="116"/>
    </row>
    <row r="12" spans="2:15" ht="18" thickBot="1" x14ac:dyDescent="0.3">
      <c r="B12" s="124">
        <v>4307</v>
      </c>
      <c r="C12" s="74">
        <v>122500</v>
      </c>
      <c r="D12" s="125">
        <v>2388</v>
      </c>
      <c r="F12" s="74">
        <v>122400</v>
      </c>
      <c r="I12" s="137" t="s">
        <v>77</v>
      </c>
      <c r="J12" s="138"/>
      <c r="K12" s="138"/>
      <c r="L12" s="138"/>
      <c r="M12" s="117"/>
      <c r="N12" s="118">
        <f>AVERAGE(N6:N11)</f>
        <v>0.39921791458616446</v>
      </c>
      <c r="O12" s="119"/>
    </row>
    <row r="13" spans="2:15" x14ac:dyDescent="0.25">
      <c r="C13" s="28"/>
      <c r="D13" s="28"/>
      <c r="L13" s="91"/>
    </row>
    <row r="14" spans="2:15" ht="17.25" x14ac:dyDescent="0.25">
      <c r="C14" s="92"/>
      <c r="I14" s="126">
        <v>4307</v>
      </c>
      <c r="J14" s="129">
        <v>122400</v>
      </c>
      <c r="K14" s="127">
        <v>102866</v>
      </c>
      <c r="L14" s="128">
        <v>19534</v>
      </c>
      <c r="N14" s="114">
        <f>+K14/J14</f>
        <v>0.84040849673202611</v>
      </c>
    </row>
    <row r="15" spans="2:15" ht="15.75" x14ac:dyDescent="0.25">
      <c r="C15" s="92"/>
      <c r="G15" s="28"/>
    </row>
    <row r="20" spans="2:6" ht="15.75" thickBot="1" x14ac:dyDescent="0.3"/>
    <row r="21" spans="2:6" ht="32.25" thickBot="1" x14ac:dyDescent="0.3">
      <c r="B21" s="170" t="s">
        <v>56</v>
      </c>
      <c r="C21" s="88" t="s">
        <v>43</v>
      </c>
      <c r="D21" s="89" t="s">
        <v>44</v>
      </c>
      <c r="E21" s="171"/>
      <c r="F21" s="90" t="s">
        <v>70</v>
      </c>
    </row>
    <row r="22" spans="2:6" ht="17.25" x14ac:dyDescent="0.25">
      <c r="B22" s="109" t="s">
        <v>90</v>
      </c>
      <c r="C22" s="84">
        <v>10100</v>
      </c>
      <c r="D22" s="85">
        <v>53</v>
      </c>
      <c r="E22" s="165" t="s">
        <v>70</v>
      </c>
      <c r="F22" s="169">
        <f>+(C22-D22)/C22</f>
        <v>0.99475247524752475</v>
      </c>
    </row>
    <row r="23" spans="2:6" ht="17.25" x14ac:dyDescent="0.25">
      <c r="B23" s="110" t="s">
        <v>91</v>
      </c>
      <c r="C23" s="71">
        <v>9650</v>
      </c>
      <c r="D23" s="68">
        <v>35</v>
      </c>
      <c r="E23" s="165">
        <f t="shared" ref="E23:E28" si="1">+(C23-D23)/C23</f>
        <v>0.99637305699481871</v>
      </c>
      <c r="F23" s="166">
        <f t="shared" ref="F23:F27" si="2">+(C23-D23)/C23</f>
        <v>0.99637305699481871</v>
      </c>
    </row>
    <row r="24" spans="2:6" ht="15.75" x14ac:dyDescent="0.25">
      <c r="B24" s="111" t="s">
        <v>92</v>
      </c>
      <c r="C24" s="76">
        <v>60400</v>
      </c>
      <c r="D24" s="68">
        <v>0</v>
      </c>
      <c r="E24" s="165">
        <f t="shared" si="1"/>
        <v>1</v>
      </c>
      <c r="F24" s="166">
        <f t="shared" si="2"/>
        <v>1</v>
      </c>
    </row>
    <row r="25" spans="2:6" ht="17.25" x14ac:dyDescent="0.25">
      <c r="B25" s="110" t="s">
        <v>93</v>
      </c>
      <c r="C25" s="76">
        <v>60400</v>
      </c>
      <c r="D25" s="68">
        <v>96</v>
      </c>
      <c r="E25" s="165">
        <f t="shared" si="1"/>
        <v>0.99841059602649007</v>
      </c>
      <c r="F25" s="166">
        <f t="shared" si="2"/>
        <v>0.99841059602649007</v>
      </c>
    </row>
    <row r="26" spans="2:6" ht="17.25" x14ac:dyDescent="0.25">
      <c r="B26" s="112" t="s">
        <v>94</v>
      </c>
      <c r="C26" s="105">
        <v>49300</v>
      </c>
      <c r="D26" s="106">
        <v>72</v>
      </c>
      <c r="E26" s="165">
        <f t="shared" si="1"/>
        <v>0.99853955375253545</v>
      </c>
      <c r="F26" s="166">
        <f t="shared" si="2"/>
        <v>0.99853955375253545</v>
      </c>
    </row>
    <row r="27" spans="2:6" ht="18" thickBot="1" x14ac:dyDescent="0.3">
      <c r="B27" s="113" t="s">
        <v>95</v>
      </c>
      <c r="C27" s="80">
        <v>39400</v>
      </c>
      <c r="D27" s="73">
        <v>126</v>
      </c>
      <c r="E27" s="167">
        <f t="shared" si="1"/>
        <v>0.99680203045685278</v>
      </c>
      <c r="F27" s="168">
        <f t="shared" si="2"/>
        <v>0.99680203045685278</v>
      </c>
    </row>
    <row r="28" spans="2:6" x14ac:dyDescent="0.25">
      <c r="E28" t="e">
        <f t="shared" si="1"/>
        <v>#DIV/0!</v>
      </c>
    </row>
  </sheetData>
  <mergeCells count="3">
    <mergeCell ref="B4:F4"/>
    <mergeCell ref="I12:L12"/>
    <mergeCell ref="I4:O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C127"/>
  <sheetViews>
    <sheetView topLeftCell="V1" zoomScale="85" zoomScaleNormal="85" workbookViewId="0">
      <selection activeCell="Z18" sqref="Z18"/>
    </sheetView>
  </sheetViews>
  <sheetFormatPr baseColWidth="10" defaultColWidth="9.140625" defaultRowHeight="15" x14ac:dyDescent="0.25"/>
  <cols>
    <col min="1" max="1" width="4.140625" bestFit="1" customWidth="1"/>
    <col min="3" max="3" width="13.5703125" style="53" bestFit="1" customWidth="1"/>
    <col min="5" max="5" width="4.42578125" bestFit="1" customWidth="1"/>
    <col min="7" max="7" width="15.85546875" style="53" bestFit="1" customWidth="1"/>
    <col min="8" max="9" width="10.5703125" bestFit="1" customWidth="1"/>
    <col min="11" max="11" width="12" customWidth="1"/>
    <col min="12" max="12" width="4.5703125" bestFit="1" customWidth="1"/>
    <col min="13" max="13" width="7.7109375" bestFit="1" customWidth="1"/>
    <col min="14" max="14" width="13.5703125" bestFit="1" customWidth="1"/>
    <col min="15" max="15" width="10.140625" bestFit="1" customWidth="1"/>
    <col min="16" max="16" width="4.5703125" bestFit="1" customWidth="1"/>
    <col min="18" max="18" width="13.5703125" bestFit="1" customWidth="1"/>
    <col min="20" max="20" width="4.5703125" bestFit="1" customWidth="1"/>
    <col min="22" max="22" width="13.5703125" bestFit="1" customWidth="1"/>
    <col min="27" max="27" width="37.85546875" bestFit="1" customWidth="1"/>
    <col min="28" max="28" width="12.5703125" bestFit="1" customWidth="1"/>
  </cols>
  <sheetData>
    <row r="3" spans="1:29" ht="21" x14ac:dyDescent="0.35">
      <c r="A3" s="144" t="s">
        <v>54</v>
      </c>
      <c r="B3" s="144"/>
      <c r="C3" s="144"/>
      <c r="D3" s="144"/>
      <c r="E3" s="144"/>
      <c r="F3" s="144"/>
      <c r="G3" s="144"/>
      <c r="L3" s="144" t="s">
        <v>55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</row>
    <row r="5" spans="1:29" ht="15.75" x14ac:dyDescent="0.25">
      <c r="A5" s="58" t="s">
        <v>51</v>
      </c>
      <c r="B5" s="58" t="s">
        <v>48</v>
      </c>
      <c r="C5" s="55" t="s">
        <v>49</v>
      </c>
      <c r="D5" s="58"/>
      <c r="E5" s="58" t="s">
        <v>51</v>
      </c>
      <c r="F5" s="58" t="s">
        <v>48</v>
      </c>
      <c r="G5" s="55" t="s">
        <v>49</v>
      </c>
      <c r="L5" s="58" t="s">
        <v>51</v>
      </c>
      <c r="M5" s="58" t="s">
        <v>48</v>
      </c>
      <c r="N5" s="55" t="s">
        <v>49</v>
      </c>
      <c r="P5" s="58" t="s">
        <v>51</v>
      </c>
      <c r="Q5" s="58" t="s">
        <v>48</v>
      </c>
      <c r="R5" s="55" t="s">
        <v>49</v>
      </c>
      <c r="T5" s="58" t="s">
        <v>51</v>
      </c>
      <c r="U5" s="58" t="s">
        <v>48</v>
      </c>
      <c r="V5" s="55" t="s">
        <v>49</v>
      </c>
    </row>
    <row r="6" spans="1:29" x14ac:dyDescent="0.25">
      <c r="A6">
        <v>1</v>
      </c>
      <c r="B6">
        <v>4253</v>
      </c>
      <c r="C6" s="53">
        <v>2675</v>
      </c>
      <c r="E6">
        <v>1</v>
      </c>
      <c r="F6">
        <v>4239</v>
      </c>
      <c r="G6" s="53">
        <v>3850</v>
      </c>
      <c r="L6">
        <v>1</v>
      </c>
      <c r="M6">
        <v>4284</v>
      </c>
      <c r="N6" s="53">
        <v>1000</v>
      </c>
      <c r="P6">
        <v>1</v>
      </c>
      <c r="Q6">
        <v>4284</v>
      </c>
      <c r="R6" s="53">
        <v>1000</v>
      </c>
      <c r="T6">
        <v>1</v>
      </c>
      <c r="U6">
        <v>4284</v>
      </c>
      <c r="V6" s="53">
        <v>1000</v>
      </c>
    </row>
    <row r="7" spans="1:29" x14ac:dyDescent="0.25">
      <c r="A7">
        <f>+A6+1</f>
        <v>2</v>
      </c>
      <c r="B7">
        <v>4257</v>
      </c>
      <c r="C7" s="53">
        <v>10375</v>
      </c>
      <c r="E7">
        <f>+E6+1</f>
        <v>2</v>
      </c>
      <c r="F7">
        <v>4245</v>
      </c>
      <c r="G7" s="53">
        <v>1050</v>
      </c>
      <c r="L7">
        <f>+L6+1</f>
        <v>2</v>
      </c>
      <c r="M7">
        <v>4284</v>
      </c>
      <c r="N7" s="53">
        <v>2000</v>
      </c>
      <c r="P7">
        <f>1+P6</f>
        <v>2</v>
      </c>
      <c r="Q7">
        <v>4284</v>
      </c>
      <c r="R7" s="53">
        <v>2000</v>
      </c>
      <c r="T7">
        <f>1+T6</f>
        <v>2</v>
      </c>
      <c r="U7">
        <v>4284</v>
      </c>
      <c r="V7" s="53">
        <v>2000</v>
      </c>
    </row>
    <row r="8" spans="1:29" ht="15.75" thickBot="1" x14ac:dyDescent="0.3">
      <c r="A8">
        <f t="shared" ref="A8:A65" si="0">+A7+1</f>
        <v>3</v>
      </c>
      <c r="B8">
        <v>4257</v>
      </c>
      <c r="C8" s="53">
        <v>14750</v>
      </c>
      <c r="E8">
        <f t="shared" ref="E8:E44" si="1">+E7+1</f>
        <v>3</v>
      </c>
      <c r="F8">
        <v>4249</v>
      </c>
      <c r="G8" s="53">
        <v>5500</v>
      </c>
      <c r="L8">
        <f t="shared" ref="L8:L65" si="2">+L7+1</f>
        <v>3</v>
      </c>
      <c r="M8">
        <v>4284</v>
      </c>
      <c r="N8" s="53">
        <v>4000</v>
      </c>
      <c r="P8">
        <f t="shared" ref="P8:P65" si="3">1+P7</f>
        <v>3</v>
      </c>
      <c r="Q8">
        <v>4284</v>
      </c>
      <c r="R8" s="53">
        <v>2000</v>
      </c>
      <c r="T8">
        <f t="shared" ref="T8:T47" si="4">1+T7</f>
        <v>3</v>
      </c>
      <c r="U8">
        <v>4284</v>
      </c>
      <c r="V8" s="53">
        <v>10000</v>
      </c>
    </row>
    <row r="9" spans="1:29" ht="15.75" thickBot="1" x14ac:dyDescent="0.3">
      <c r="A9">
        <f t="shared" si="0"/>
        <v>4</v>
      </c>
      <c r="B9">
        <v>4253</v>
      </c>
      <c r="C9" s="53">
        <v>2500</v>
      </c>
      <c r="E9">
        <f t="shared" si="1"/>
        <v>4</v>
      </c>
      <c r="F9">
        <v>4253</v>
      </c>
      <c r="G9" s="53">
        <v>74650</v>
      </c>
      <c r="L9">
        <f t="shared" si="2"/>
        <v>4</v>
      </c>
      <c r="M9">
        <v>4284</v>
      </c>
      <c r="N9" s="53">
        <v>6000</v>
      </c>
      <c r="P9">
        <f t="shared" si="3"/>
        <v>4</v>
      </c>
      <c r="Q9">
        <v>4284</v>
      </c>
      <c r="R9" s="53">
        <v>1000</v>
      </c>
      <c r="T9">
        <f t="shared" si="4"/>
        <v>4</v>
      </c>
      <c r="U9">
        <v>4284</v>
      </c>
      <c r="V9" s="53">
        <v>3000</v>
      </c>
      <c r="AA9" s="51" t="s">
        <v>56</v>
      </c>
      <c r="AB9" s="57" t="s">
        <v>57</v>
      </c>
      <c r="AC9" s="52" t="s">
        <v>25</v>
      </c>
    </row>
    <row r="10" spans="1:29" x14ac:dyDescent="0.25">
      <c r="A10">
        <f t="shared" si="0"/>
        <v>5</v>
      </c>
      <c r="B10">
        <v>4257</v>
      </c>
      <c r="C10" s="53">
        <v>275</v>
      </c>
      <c r="E10">
        <f t="shared" si="1"/>
        <v>5</v>
      </c>
      <c r="F10">
        <v>4257</v>
      </c>
      <c r="G10" s="53">
        <v>5725</v>
      </c>
      <c r="L10">
        <f t="shared" si="2"/>
        <v>5</v>
      </c>
      <c r="M10">
        <v>4284</v>
      </c>
      <c r="N10" s="53">
        <v>2000</v>
      </c>
      <c r="P10">
        <f t="shared" si="3"/>
        <v>5</v>
      </c>
      <c r="Q10">
        <v>4284</v>
      </c>
      <c r="R10" s="53">
        <v>1000</v>
      </c>
      <c r="T10">
        <f t="shared" si="4"/>
        <v>5</v>
      </c>
      <c r="U10">
        <v>4284</v>
      </c>
      <c r="V10" s="53">
        <v>1000</v>
      </c>
      <c r="AA10" s="47" t="s">
        <v>72</v>
      </c>
      <c r="AB10" s="98">
        <v>15000000</v>
      </c>
      <c r="AC10" s="62">
        <f>+AB10/AB15</f>
        <v>0.12852647184766872</v>
      </c>
    </row>
    <row r="11" spans="1:29" x14ac:dyDescent="0.25">
      <c r="A11">
        <f t="shared" si="0"/>
        <v>6</v>
      </c>
      <c r="B11">
        <v>4257</v>
      </c>
      <c r="C11" s="53">
        <v>500</v>
      </c>
      <c r="E11">
        <f t="shared" si="1"/>
        <v>6</v>
      </c>
      <c r="F11">
        <v>4253</v>
      </c>
      <c r="G11" s="53">
        <v>11950</v>
      </c>
      <c r="L11">
        <f t="shared" si="2"/>
        <v>6</v>
      </c>
      <c r="M11">
        <v>4284</v>
      </c>
      <c r="N11" s="53">
        <v>2000</v>
      </c>
      <c r="P11">
        <f t="shared" si="3"/>
        <v>6</v>
      </c>
      <c r="Q11">
        <v>4284</v>
      </c>
      <c r="R11" s="53">
        <v>1000</v>
      </c>
      <c r="T11">
        <f t="shared" si="4"/>
        <v>6</v>
      </c>
      <c r="U11">
        <v>4284</v>
      </c>
      <c r="V11" s="53">
        <v>2000</v>
      </c>
      <c r="AA11" s="41" t="s">
        <v>74</v>
      </c>
      <c r="AB11" s="93">
        <v>5238000</v>
      </c>
      <c r="AC11" s="94">
        <f>+AB11/AB15</f>
        <v>4.4881443969205917E-2</v>
      </c>
    </row>
    <row r="12" spans="1:29" x14ac:dyDescent="0.25">
      <c r="A12">
        <f t="shared" si="0"/>
        <v>7</v>
      </c>
      <c r="B12">
        <v>4253</v>
      </c>
      <c r="C12" s="53">
        <v>800</v>
      </c>
      <c r="E12">
        <f t="shared" si="1"/>
        <v>7</v>
      </c>
      <c r="F12">
        <v>4245</v>
      </c>
      <c r="G12" s="53">
        <v>1000</v>
      </c>
      <c r="L12">
        <f t="shared" si="2"/>
        <v>7</v>
      </c>
      <c r="M12">
        <v>4284</v>
      </c>
      <c r="N12" s="53">
        <v>64000</v>
      </c>
      <c r="P12">
        <f t="shared" si="3"/>
        <v>7</v>
      </c>
      <c r="Q12">
        <v>4284</v>
      </c>
      <c r="R12" s="53">
        <v>1000</v>
      </c>
      <c r="T12">
        <f t="shared" si="4"/>
        <v>7</v>
      </c>
      <c r="U12">
        <v>4284</v>
      </c>
      <c r="V12" s="53">
        <v>2000</v>
      </c>
      <c r="AA12" s="63" t="s">
        <v>73</v>
      </c>
      <c r="AB12" s="93">
        <v>94000000</v>
      </c>
      <c r="AC12" s="94">
        <f>+AB12/AB15</f>
        <v>0.80543255691205728</v>
      </c>
    </row>
    <row r="13" spans="1:29" x14ac:dyDescent="0.25">
      <c r="A13">
        <f t="shared" si="0"/>
        <v>8</v>
      </c>
      <c r="B13">
        <v>4257</v>
      </c>
      <c r="C13" s="53">
        <v>1500</v>
      </c>
      <c r="E13">
        <f t="shared" si="1"/>
        <v>8</v>
      </c>
      <c r="F13">
        <v>4249</v>
      </c>
      <c r="G13" s="53">
        <v>850</v>
      </c>
      <c r="L13">
        <f t="shared" si="2"/>
        <v>8</v>
      </c>
      <c r="M13">
        <v>4284</v>
      </c>
      <c r="N13" s="53">
        <v>1000</v>
      </c>
      <c r="P13">
        <f t="shared" si="3"/>
        <v>8</v>
      </c>
      <c r="Q13">
        <v>4284</v>
      </c>
      <c r="R13" s="53">
        <v>2000</v>
      </c>
      <c r="T13">
        <f t="shared" si="4"/>
        <v>8</v>
      </c>
      <c r="U13">
        <v>4284</v>
      </c>
      <c r="V13" s="53">
        <v>20000</v>
      </c>
      <c r="AA13" s="63" t="s">
        <v>75</v>
      </c>
      <c r="AB13" s="93">
        <v>484000</v>
      </c>
      <c r="AC13" s="99">
        <f>+AB13/AB15</f>
        <v>4.1471208249514438E-3</v>
      </c>
    </row>
    <row r="14" spans="1:29" x14ac:dyDescent="0.25">
      <c r="A14">
        <f t="shared" si="0"/>
        <v>9</v>
      </c>
      <c r="B14">
        <v>4257</v>
      </c>
      <c r="C14" s="53">
        <v>375</v>
      </c>
      <c r="E14">
        <f t="shared" si="1"/>
        <v>9</v>
      </c>
      <c r="F14">
        <v>4257</v>
      </c>
      <c r="G14" s="53">
        <v>106825</v>
      </c>
      <c r="L14">
        <f t="shared" si="2"/>
        <v>9</v>
      </c>
      <c r="M14">
        <v>4284</v>
      </c>
      <c r="N14" s="53">
        <v>1000</v>
      </c>
      <c r="P14">
        <f t="shared" si="3"/>
        <v>9</v>
      </c>
      <c r="Q14">
        <v>4284</v>
      </c>
      <c r="R14" s="53">
        <v>2000</v>
      </c>
      <c r="T14">
        <f t="shared" si="4"/>
        <v>9</v>
      </c>
      <c r="U14">
        <v>4284</v>
      </c>
      <c r="V14" s="53">
        <v>3000</v>
      </c>
      <c r="AA14" s="63" t="s">
        <v>76</v>
      </c>
      <c r="AB14" s="93">
        <f>1111175+874300</f>
        <v>1985475</v>
      </c>
      <c r="AC14" s="94">
        <f>+AB14/AB15</f>
        <v>1.7012406446116669E-2</v>
      </c>
    </row>
    <row r="15" spans="1:29" ht="15.75" thickBot="1" x14ac:dyDescent="0.3">
      <c r="A15">
        <f t="shared" si="0"/>
        <v>10</v>
      </c>
      <c r="B15">
        <v>4249</v>
      </c>
      <c r="C15" s="53">
        <v>4000</v>
      </c>
      <c r="E15">
        <f t="shared" si="1"/>
        <v>10</v>
      </c>
      <c r="F15">
        <v>4261</v>
      </c>
      <c r="G15" s="53">
        <v>80500</v>
      </c>
      <c r="L15">
        <f t="shared" si="2"/>
        <v>10</v>
      </c>
      <c r="M15">
        <v>4284</v>
      </c>
      <c r="N15" s="53">
        <v>2000</v>
      </c>
      <c r="P15">
        <f t="shared" si="3"/>
        <v>10</v>
      </c>
      <c r="Q15">
        <v>4284</v>
      </c>
      <c r="R15" s="53">
        <v>2000</v>
      </c>
      <c r="T15">
        <f t="shared" si="4"/>
        <v>10</v>
      </c>
      <c r="U15">
        <v>4284</v>
      </c>
      <c r="V15" s="53">
        <v>1000</v>
      </c>
      <c r="AA15" s="95" t="s">
        <v>50</v>
      </c>
      <c r="AB15" s="96">
        <f>SUM(AB10:AB14)</f>
        <v>116707475</v>
      </c>
      <c r="AC15" s="97">
        <f>SUM(AC10:AC14)</f>
        <v>1</v>
      </c>
    </row>
    <row r="16" spans="1:29" x14ac:dyDescent="0.25">
      <c r="A16">
        <f t="shared" si="0"/>
        <v>11</v>
      </c>
      <c r="B16">
        <v>4253</v>
      </c>
      <c r="C16" s="53">
        <v>2200</v>
      </c>
      <c r="E16">
        <f t="shared" si="1"/>
        <v>11</v>
      </c>
      <c r="F16">
        <v>4261</v>
      </c>
      <c r="G16" s="53">
        <v>89075</v>
      </c>
      <c r="L16">
        <f t="shared" si="2"/>
        <v>11</v>
      </c>
      <c r="M16">
        <v>4284</v>
      </c>
      <c r="N16" s="53">
        <v>2000</v>
      </c>
      <c r="P16">
        <f t="shared" si="3"/>
        <v>11</v>
      </c>
      <c r="Q16">
        <v>4284</v>
      </c>
      <c r="R16" s="53">
        <v>6000</v>
      </c>
      <c r="T16">
        <f t="shared" si="4"/>
        <v>11</v>
      </c>
      <c r="U16">
        <v>4284</v>
      </c>
      <c r="V16" s="53">
        <v>20000</v>
      </c>
    </row>
    <row r="17" spans="1:22" x14ac:dyDescent="0.25">
      <c r="A17">
        <f t="shared" si="0"/>
        <v>12</v>
      </c>
      <c r="B17">
        <v>4261</v>
      </c>
      <c r="C17" s="53">
        <v>4250</v>
      </c>
      <c r="E17">
        <f t="shared" si="1"/>
        <v>12</v>
      </c>
      <c r="F17">
        <v>4239</v>
      </c>
      <c r="G17" s="53">
        <v>1000</v>
      </c>
      <c r="L17">
        <f t="shared" si="2"/>
        <v>12</v>
      </c>
      <c r="M17">
        <v>4284</v>
      </c>
      <c r="N17" s="53">
        <v>1000</v>
      </c>
      <c r="P17">
        <f t="shared" si="3"/>
        <v>12</v>
      </c>
      <c r="Q17">
        <v>4284</v>
      </c>
      <c r="R17" s="53">
        <v>2000</v>
      </c>
      <c r="T17">
        <f t="shared" si="4"/>
        <v>12</v>
      </c>
      <c r="U17">
        <v>4284</v>
      </c>
      <c r="V17" s="53">
        <v>3000</v>
      </c>
    </row>
    <row r="18" spans="1:22" x14ac:dyDescent="0.25">
      <c r="A18">
        <f t="shared" si="0"/>
        <v>13</v>
      </c>
      <c r="B18">
        <v>4257</v>
      </c>
      <c r="C18" s="53">
        <v>25175</v>
      </c>
      <c r="E18">
        <f t="shared" si="1"/>
        <v>13</v>
      </c>
      <c r="F18">
        <v>4245</v>
      </c>
      <c r="G18" s="53">
        <v>2300</v>
      </c>
      <c r="L18">
        <f t="shared" si="2"/>
        <v>13</v>
      </c>
      <c r="M18">
        <v>4284</v>
      </c>
      <c r="N18" s="53">
        <v>1000</v>
      </c>
      <c r="P18">
        <f t="shared" si="3"/>
        <v>13</v>
      </c>
      <c r="Q18">
        <v>4284</v>
      </c>
      <c r="R18" s="53">
        <v>2000</v>
      </c>
      <c r="T18">
        <f t="shared" si="4"/>
        <v>13</v>
      </c>
      <c r="U18">
        <v>4284</v>
      </c>
      <c r="V18" s="53">
        <v>1000</v>
      </c>
    </row>
    <row r="19" spans="1:22" x14ac:dyDescent="0.25">
      <c r="A19">
        <f t="shared" si="0"/>
        <v>14</v>
      </c>
      <c r="B19">
        <v>4253</v>
      </c>
      <c r="C19" s="53">
        <v>1500</v>
      </c>
      <c r="E19">
        <f t="shared" si="1"/>
        <v>14</v>
      </c>
      <c r="F19">
        <v>4549</v>
      </c>
      <c r="G19" s="53">
        <v>1900</v>
      </c>
      <c r="L19">
        <f t="shared" si="2"/>
        <v>14</v>
      </c>
      <c r="M19">
        <v>4284</v>
      </c>
      <c r="N19" s="53">
        <v>4000</v>
      </c>
      <c r="P19">
        <f t="shared" si="3"/>
        <v>14</v>
      </c>
      <c r="Q19">
        <v>4284</v>
      </c>
      <c r="R19" s="53">
        <v>3000</v>
      </c>
      <c r="T19">
        <f t="shared" si="4"/>
        <v>14</v>
      </c>
      <c r="U19">
        <v>4284</v>
      </c>
      <c r="V19" s="53">
        <v>2000</v>
      </c>
    </row>
    <row r="20" spans="1:22" x14ac:dyDescent="0.25">
      <c r="A20">
        <f t="shared" si="0"/>
        <v>15</v>
      </c>
      <c r="B20">
        <v>4257</v>
      </c>
      <c r="C20" s="53">
        <v>1450</v>
      </c>
      <c r="E20">
        <f t="shared" si="1"/>
        <v>15</v>
      </c>
      <c r="F20">
        <v>4253</v>
      </c>
      <c r="G20" s="53">
        <v>6850</v>
      </c>
      <c r="L20">
        <f t="shared" si="2"/>
        <v>15</v>
      </c>
      <c r="M20">
        <v>4284</v>
      </c>
      <c r="N20" s="53">
        <v>1000</v>
      </c>
      <c r="P20">
        <f t="shared" si="3"/>
        <v>15</v>
      </c>
      <c r="Q20">
        <v>4284</v>
      </c>
      <c r="R20" s="53">
        <v>1000</v>
      </c>
      <c r="T20">
        <f t="shared" si="4"/>
        <v>15</v>
      </c>
      <c r="U20">
        <v>4284</v>
      </c>
      <c r="V20" s="53">
        <v>2000</v>
      </c>
    </row>
    <row r="21" spans="1:22" x14ac:dyDescent="0.25">
      <c r="A21">
        <f t="shared" si="0"/>
        <v>16</v>
      </c>
      <c r="B21">
        <v>4261</v>
      </c>
      <c r="C21" s="53">
        <v>15500</v>
      </c>
      <c r="E21">
        <f t="shared" si="1"/>
        <v>16</v>
      </c>
      <c r="F21">
        <v>4257</v>
      </c>
      <c r="G21" s="53">
        <v>16225</v>
      </c>
      <c r="L21">
        <f t="shared" si="2"/>
        <v>16</v>
      </c>
      <c r="M21">
        <v>4284</v>
      </c>
      <c r="N21" s="53">
        <v>4000</v>
      </c>
      <c r="P21">
        <f t="shared" si="3"/>
        <v>16</v>
      </c>
      <c r="Q21">
        <v>4284</v>
      </c>
      <c r="R21" s="53">
        <v>3000</v>
      </c>
      <c r="T21">
        <f t="shared" si="4"/>
        <v>16</v>
      </c>
      <c r="U21">
        <v>4284</v>
      </c>
      <c r="V21" s="53">
        <v>6000</v>
      </c>
    </row>
    <row r="22" spans="1:22" x14ac:dyDescent="0.25">
      <c r="A22">
        <f t="shared" si="0"/>
        <v>17</v>
      </c>
      <c r="B22">
        <v>4261</v>
      </c>
      <c r="C22" s="53">
        <v>10500</v>
      </c>
      <c r="E22">
        <f t="shared" si="1"/>
        <v>17</v>
      </c>
      <c r="F22">
        <v>4261</v>
      </c>
      <c r="G22" s="53">
        <v>158975</v>
      </c>
      <c r="L22">
        <f t="shared" si="2"/>
        <v>17</v>
      </c>
      <c r="M22">
        <v>4284</v>
      </c>
      <c r="N22" s="53">
        <v>1000</v>
      </c>
      <c r="P22">
        <f t="shared" si="3"/>
        <v>17</v>
      </c>
      <c r="Q22">
        <v>4284</v>
      </c>
      <c r="R22" s="53">
        <v>1000</v>
      </c>
      <c r="T22">
        <f t="shared" si="4"/>
        <v>17</v>
      </c>
      <c r="U22">
        <v>4284</v>
      </c>
      <c r="V22" s="53">
        <v>2000</v>
      </c>
    </row>
    <row r="23" spans="1:22" x14ac:dyDescent="0.25">
      <c r="A23">
        <f t="shared" si="0"/>
        <v>18</v>
      </c>
      <c r="B23">
        <v>4249</v>
      </c>
      <c r="C23" s="53">
        <v>1350</v>
      </c>
      <c r="E23">
        <f t="shared" si="1"/>
        <v>18</v>
      </c>
      <c r="F23">
        <v>4265</v>
      </c>
      <c r="G23" s="53">
        <v>58775</v>
      </c>
      <c r="L23">
        <f t="shared" si="2"/>
        <v>18</v>
      </c>
      <c r="M23">
        <v>4284</v>
      </c>
      <c r="N23" s="53">
        <v>4000</v>
      </c>
      <c r="P23">
        <f t="shared" si="3"/>
        <v>18</v>
      </c>
      <c r="Q23">
        <v>4284</v>
      </c>
      <c r="R23" s="53">
        <v>2000</v>
      </c>
      <c r="T23">
        <f t="shared" si="4"/>
        <v>18</v>
      </c>
      <c r="U23">
        <v>4284</v>
      </c>
      <c r="V23" s="53">
        <v>2000</v>
      </c>
    </row>
    <row r="24" spans="1:22" x14ac:dyDescent="0.25">
      <c r="A24">
        <f t="shared" si="0"/>
        <v>19</v>
      </c>
      <c r="B24">
        <v>4253</v>
      </c>
      <c r="C24" s="53">
        <v>2825</v>
      </c>
      <c r="E24">
        <f t="shared" si="1"/>
        <v>19</v>
      </c>
      <c r="F24">
        <v>4249</v>
      </c>
      <c r="G24" s="53">
        <v>750</v>
      </c>
      <c r="L24">
        <f t="shared" si="2"/>
        <v>19</v>
      </c>
      <c r="M24">
        <v>4284</v>
      </c>
      <c r="N24" s="53">
        <v>1000</v>
      </c>
      <c r="P24">
        <f t="shared" si="3"/>
        <v>19</v>
      </c>
      <c r="Q24">
        <v>4284</v>
      </c>
      <c r="R24" s="53">
        <v>1000</v>
      </c>
      <c r="T24">
        <f t="shared" si="4"/>
        <v>19</v>
      </c>
      <c r="U24">
        <v>4284</v>
      </c>
      <c r="V24" s="53">
        <v>2000</v>
      </c>
    </row>
    <row r="25" spans="1:22" x14ac:dyDescent="0.25">
      <c r="A25">
        <f t="shared" si="0"/>
        <v>20</v>
      </c>
      <c r="B25">
        <v>4257</v>
      </c>
      <c r="C25" s="53">
        <v>6375</v>
      </c>
      <c r="E25">
        <f t="shared" si="1"/>
        <v>20</v>
      </c>
      <c r="F25">
        <v>4253</v>
      </c>
      <c r="G25" s="53">
        <v>1525</v>
      </c>
      <c r="L25">
        <f t="shared" si="2"/>
        <v>20</v>
      </c>
      <c r="M25">
        <v>4284</v>
      </c>
      <c r="N25" s="53">
        <v>2000</v>
      </c>
      <c r="P25">
        <f t="shared" si="3"/>
        <v>20</v>
      </c>
      <c r="Q25">
        <v>4284</v>
      </c>
      <c r="R25" s="53">
        <v>1000</v>
      </c>
      <c r="T25">
        <f t="shared" si="4"/>
        <v>20</v>
      </c>
      <c r="U25">
        <v>4284</v>
      </c>
      <c r="V25" s="53">
        <v>2000</v>
      </c>
    </row>
    <row r="26" spans="1:22" x14ac:dyDescent="0.25">
      <c r="A26">
        <f t="shared" si="0"/>
        <v>21</v>
      </c>
      <c r="B26">
        <v>4253</v>
      </c>
      <c r="C26" s="53">
        <v>250</v>
      </c>
      <c r="E26">
        <f t="shared" si="1"/>
        <v>21</v>
      </c>
      <c r="F26">
        <v>4257</v>
      </c>
      <c r="G26" s="53">
        <v>2375</v>
      </c>
      <c r="L26">
        <f t="shared" si="2"/>
        <v>21</v>
      </c>
      <c r="M26">
        <v>4284</v>
      </c>
      <c r="N26" s="53">
        <v>1000</v>
      </c>
      <c r="P26">
        <f t="shared" si="3"/>
        <v>21</v>
      </c>
      <c r="Q26">
        <v>4284</v>
      </c>
      <c r="R26" s="53">
        <v>1000</v>
      </c>
      <c r="T26">
        <f t="shared" si="4"/>
        <v>21</v>
      </c>
      <c r="U26">
        <v>4284</v>
      </c>
      <c r="V26" s="53">
        <v>1000</v>
      </c>
    </row>
    <row r="27" spans="1:22" x14ac:dyDescent="0.25">
      <c r="A27">
        <f t="shared" si="0"/>
        <v>22</v>
      </c>
      <c r="B27">
        <v>4257</v>
      </c>
      <c r="C27" s="53">
        <v>2500</v>
      </c>
      <c r="E27">
        <f t="shared" si="1"/>
        <v>22</v>
      </c>
      <c r="F27">
        <v>4261</v>
      </c>
      <c r="G27" s="53">
        <v>21325</v>
      </c>
      <c r="L27">
        <f t="shared" si="2"/>
        <v>22</v>
      </c>
      <c r="M27">
        <v>4284</v>
      </c>
      <c r="N27" s="53">
        <v>1000</v>
      </c>
      <c r="P27">
        <f t="shared" si="3"/>
        <v>22</v>
      </c>
      <c r="Q27">
        <v>4284</v>
      </c>
      <c r="R27" s="53">
        <v>1000</v>
      </c>
      <c r="T27">
        <f t="shared" si="4"/>
        <v>22</v>
      </c>
      <c r="U27">
        <v>4284</v>
      </c>
      <c r="V27" s="53">
        <v>3000</v>
      </c>
    </row>
    <row r="28" spans="1:22" x14ac:dyDescent="0.25">
      <c r="A28">
        <f t="shared" si="0"/>
        <v>23</v>
      </c>
      <c r="B28">
        <v>4261</v>
      </c>
      <c r="C28" s="53">
        <v>17225</v>
      </c>
      <c r="E28">
        <f t="shared" si="1"/>
        <v>23</v>
      </c>
      <c r="F28">
        <v>4271</v>
      </c>
      <c r="G28" s="53">
        <v>33850</v>
      </c>
      <c r="L28">
        <f t="shared" si="2"/>
        <v>23</v>
      </c>
      <c r="M28">
        <v>4284</v>
      </c>
      <c r="N28" s="53">
        <v>4000</v>
      </c>
      <c r="P28">
        <f t="shared" si="3"/>
        <v>23</v>
      </c>
      <c r="Q28">
        <v>4284</v>
      </c>
      <c r="R28" s="53">
        <v>1000</v>
      </c>
      <c r="T28">
        <f t="shared" si="4"/>
        <v>23</v>
      </c>
      <c r="U28">
        <v>4284</v>
      </c>
      <c r="V28" s="53">
        <v>1000</v>
      </c>
    </row>
    <row r="29" spans="1:22" x14ac:dyDescent="0.25">
      <c r="A29">
        <f t="shared" si="0"/>
        <v>24</v>
      </c>
      <c r="B29">
        <v>4257</v>
      </c>
      <c r="C29" s="53">
        <v>250</v>
      </c>
      <c r="E29">
        <f t="shared" si="1"/>
        <v>24</v>
      </c>
      <c r="F29">
        <v>4265</v>
      </c>
      <c r="G29" s="53">
        <v>163150</v>
      </c>
      <c r="L29">
        <f t="shared" si="2"/>
        <v>24</v>
      </c>
      <c r="M29">
        <v>4284</v>
      </c>
      <c r="N29" s="53">
        <v>1000</v>
      </c>
      <c r="P29">
        <f t="shared" si="3"/>
        <v>24</v>
      </c>
      <c r="Q29">
        <v>4284</v>
      </c>
      <c r="R29" s="53">
        <v>2000</v>
      </c>
      <c r="T29">
        <f t="shared" si="4"/>
        <v>24</v>
      </c>
      <c r="U29">
        <v>4284</v>
      </c>
      <c r="V29" s="53">
        <v>3000</v>
      </c>
    </row>
    <row r="30" spans="1:22" x14ac:dyDescent="0.25">
      <c r="A30">
        <f t="shared" si="0"/>
        <v>25</v>
      </c>
      <c r="B30">
        <v>4261</v>
      </c>
      <c r="C30" s="53">
        <v>1900</v>
      </c>
      <c r="E30">
        <f t="shared" si="1"/>
        <v>25</v>
      </c>
      <c r="F30">
        <v>4271</v>
      </c>
      <c r="G30" s="53">
        <v>14175</v>
      </c>
      <c r="L30">
        <f t="shared" si="2"/>
        <v>25</v>
      </c>
      <c r="M30">
        <v>4284</v>
      </c>
      <c r="N30" s="53">
        <v>1000</v>
      </c>
      <c r="P30">
        <f t="shared" si="3"/>
        <v>25</v>
      </c>
      <c r="Q30">
        <v>4284</v>
      </c>
      <c r="R30" s="53">
        <v>1000</v>
      </c>
      <c r="T30">
        <f t="shared" si="4"/>
        <v>25</v>
      </c>
      <c r="U30">
        <v>4284</v>
      </c>
      <c r="V30" s="53">
        <v>1000</v>
      </c>
    </row>
    <row r="31" spans="1:22" x14ac:dyDescent="0.25">
      <c r="A31">
        <f t="shared" si="0"/>
        <v>26</v>
      </c>
      <c r="B31">
        <v>4261</v>
      </c>
      <c r="C31" s="53">
        <v>13200</v>
      </c>
      <c r="E31">
        <f t="shared" si="1"/>
        <v>26</v>
      </c>
      <c r="F31">
        <v>4265</v>
      </c>
      <c r="G31" s="53">
        <v>875</v>
      </c>
      <c r="L31">
        <f t="shared" si="2"/>
        <v>26</v>
      </c>
      <c r="M31">
        <v>4284</v>
      </c>
      <c r="N31" s="53">
        <v>2000</v>
      </c>
      <c r="P31">
        <f t="shared" si="3"/>
        <v>26</v>
      </c>
      <c r="Q31">
        <v>4284</v>
      </c>
      <c r="R31" s="53">
        <v>1000</v>
      </c>
      <c r="T31">
        <f t="shared" si="4"/>
        <v>26</v>
      </c>
      <c r="U31">
        <v>4284</v>
      </c>
      <c r="V31" s="53">
        <v>1000</v>
      </c>
    </row>
    <row r="32" spans="1:22" x14ac:dyDescent="0.25">
      <c r="A32">
        <f t="shared" si="0"/>
        <v>27</v>
      </c>
      <c r="B32">
        <v>4257</v>
      </c>
      <c r="C32" s="53">
        <v>1975</v>
      </c>
      <c r="E32">
        <f t="shared" si="1"/>
        <v>27</v>
      </c>
      <c r="F32">
        <v>4261</v>
      </c>
      <c r="G32" s="53">
        <v>1000</v>
      </c>
      <c r="L32">
        <f t="shared" si="2"/>
        <v>27</v>
      </c>
      <c r="M32">
        <v>4284</v>
      </c>
      <c r="N32" s="53">
        <v>2000</v>
      </c>
      <c r="P32">
        <f t="shared" si="3"/>
        <v>27</v>
      </c>
      <c r="Q32">
        <v>4284</v>
      </c>
      <c r="R32" s="53">
        <v>6000</v>
      </c>
      <c r="T32">
        <f t="shared" si="4"/>
        <v>27</v>
      </c>
      <c r="U32">
        <v>4284</v>
      </c>
      <c r="V32" s="53">
        <v>2000</v>
      </c>
    </row>
    <row r="33" spans="1:22" x14ac:dyDescent="0.25">
      <c r="A33">
        <f t="shared" si="0"/>
        <v>28</v>
      </c>
      <c r="B33">
        <v>4249</v>
      </c>
      <c r="C33" s="53">
        <v>8000</v>
      </c>
      <c r="E33">
        <f t="shared" si="1"/>
        <v>28</v>
      </c>
      <c r="F33">
        <v>4253</v>
      </c>
      <c r="G33" s="53">
        <v>500</v>
      </c>
      <c r="L33">
        <f t="shared" si="2"/>
        <v>28</v>
      </c>
      <c r="M33">
        <v>4284</v>
      </c>
      <c r="N33" s="53">
        <v>1000</v>
      </c>
      <c r="P33">
        <f t="shared" si="3"/>
        <v>28</v>
      </c>
      <c r="Q33">
        <v>4284</v>
      </c>
      <c r="R33" s="53">
        <v>2000</v>
      </c>
      <c r="T33">
        <f t="shared" si="4"/>
        <v>28</v>
      </c>
      <c r="U33">
        <v>4284</v>
      </c>
      <c r="V33" s="53">
        <v>1000</v>
      </c>
    </row>
    <row r="34" spans="1:22" x14ac:dyDescent="0.25">
      <c r="A34">
        <f t="shared" si="0"/>
        <v>29</v>
      </c>
      <c r="B34">
        <v>4253</v>
      </c>
      <c r="C34" s="53">
        <v>2500</v>
      </c>
      <c r="E34">
        <f t="shared" si="1"/>
        <v>29</v>
      </c>
      <c r="F34">
        <v>4257</v>
      </c>
      <c r="G34" s="53">
        <v>500</v>
      </c>
      <c r="L34">
        <f t="shared" si="2"/>
        <v>29</v>
      </c>
      <c r="M34">
        <v>4284</v>
      </c>
      <c r="N34" s="53">
        <v>3000</v>
      </c>
      <c r="P34">
        <f t="shared" si="3"/>
        <v>29</v>
      </c>
      <c r="Q34">
        <v>4284</v>
      </c>
      <c r="R34" s="53">
        <v>1000</v>
      </c>
      <c r="T34">
        <f t="shared" si="4"/>
        <v>29</v>
      </c>
      <c r="U34">
        <v>4284</v>
      </c>
      <c r="V34" s="53">
        <v>1000</v>
      </c>
    </row>
    <row r="35" spans="1:22" x14ac:dyDescent="0.25">
      <c r="A35">
        <f t="shared" si="0"/>
        <v>30</v>
      </c>
      <c r="B35">
        <v>4261</v>
      </c>
      <c r="C35" s="53">
        <v>2625</v>
      </c>
      <c r="E35">
        <f t="shared" si="1"/>
        <v>30</v>
      </c>
      <c r="F35">
        <v>4253</v>
      </c>
      <c r="G35" s="53">
        <v>1375</v>
      </c>
      <c r="L35">
        <f t="shared" si="2"/>
        <v>30</v>
      </c>
      <c r="M35">
        <v>4284</v>
      </c>
      <c r="N35" s="53">
        <v>1000</v>
      </c>
      <c r="P35">
        <f t="shared" si="3"/>
        <v>30</v>
      </c>
      <c r="Q35">
        <v>4284</v>
      </c>
      <c r="R35" s="53">
        <v>2000</v>
      </c>
      <c r="T35">
        <f t="shared" si="4"/>
        <v>30</v>
      </c>
      <c r="U35">
        <v>4284</v>
      </c>
      <c r="V35" s="53">
        <v>1000</v>
      </c>
    </row>
    <row r="36" spans="1:22" x14ac:dyDescent="0.25">
      <c r="A36">
        <f t="shared" si="0"/>
        <v>31</v>
      </c>
      <c r="B36">
        <v>4265</v>
      </c>
      <c r="C36" s="53">
        <v>10500</v>
      </c>
      <c r="E36">
        <f t="shared" si="1"/>
        <v>31</v>
      </c>
      <c r="F36">
        <v>4261</v>
      </c>
      <c r="G36" s="53">
        <v>1875</v>
      </c>
      <c r="L36">
        <f t="shared" si="2"/>
        <v>31</v>
      </c>
      <c r="M36">
        <v>4284</v>
      </c>
      <c r="N36" s="53">
        <v>1000</v>
      </c>
      <c r="P36">
        <f t="shared" si="3"/>
        <v>31</v>
      </c>
      <c r="Q36">
        <v>4284</v>
      </c>
      <c r="R36" s="53">
        <v>1000</v>
      </c>
      <c r="T36">
        <f t="shared" si="4"/>
        <v>31</v>
      </c>
      <c r="U36">
        <v>4284</v>
      </c>
      <c r="V36" s="53">
        <v>1000</v>
      </c>
    </row>
    <row r="37" spans="1:22" x14ac:dyDescent="0.25">
      <c r="A37">
        <f t="shared" si="0"/>
        <v>32</v>
      </c>
      <c r="B37">
        <v>4257</v>
      </c>
      <c r="C37" s="53">
        <v>5900</v>
      </c>
      <c r="E37">
        <f t="shared" si="1"/>
        <v>32</v>
      </c>
      <c r="F37">
        <v>4271</v>
      </c>
      <c r="G37" s="53">
        <v>60700</v>
      </c>
      <c r="L37">
        <f t="shared" si="2"/>
        <v>32</v>
      </c>
      <c r="M37">
        <v>4284</v>
      </c>
      <c r="N37" s="53">
        <v>3000</v>
      </c>
      <c r="P37">
        <f t="shared" si="3"/>
        <v>32</v>
      </c>
      <c r="Q37">
        <v>4284</v>
      </c>
      <c r="R37" s="53">
        <v>1000</v>
      </c>
      <c r="T37">
        <f t="shared" si="4"/>
        <v>32</v>
      </c>
      <c r="U37">
        <v>4284</v>
      </c>
      <c r="V37" s="53">
        <v>1000</v>
      </c>
    </row>
    <row r="38" spans="1:22" x14ac:dyDescent="0.25">
      <c r="A38">
        <f t="shared" si="0"/>
        <v>33</v>
      </c>
      <c r="B38">
        <v>4249</v>
      </c>
      <c r="C38" s="53">
        <v>500</v>
      </c>
      <c r="E38">
        <f t="shared" si="1"/>
        <v>33</v>
      </c>
      <c r="F38">
        <v>4265</v>
      </c>
      <c r="G38" s="53">
        <v>17525</v>
      </c>
      <c r="L38">
        <f t="shared" si="2"/>
        <v>33</v>
      </c>
      <c r="M38">
        <v>4284</v>
      </c>
      <c r="N38" s="53">
        <v>1000</v>
      </c>
      <c r="P38">
        <f t="shared" si="3"/>
        <v>33</v>
      </c>
      <c r="Q38">
        <v>4284</v>
      </c>
      <c r="R38" s="53">
        <v>2000</v>
      </c>
      <c r="T38">
        <f t="shared" si="4"/>
        <v>33</v>
      </c>
      <c r="U38">
        <v>4284</v>
      </c>
      <c r="V38" s="53">
        <v>1000</v>
      </c>
    </row>
    <row r="39" spans="1:22" x14ac:dyDescent="0.25">
      <c r="A39">
        <f t="shared" si="0"/>
        <v>34</v>
      </c>
      <c r="B39">
        <v>4253</v>
      </c>
      <c r="C39" s="53">
        <v>5750</v>
      </c>
      <c r="E39">
        <f t="shared" si="1"/>
        <v>34</v>
      </c>
      <c r="F39">
        <v>4275</v>
      </c>
      <c r="G39" s="53">
        <v>54700</v>
      </c>
      <c r="L39">
        <f t="shared" si="2"/>
        <v>34</v>
      </c>
      <c r="M39">
        <v>4284</v>
      </c>
      <c r="N39" s="53">
        <v>3000</v>
      </c>
      <c r="P39">
        <f t="shared" si="3"/>
        <v>34</v>
      </c>
      <c r="Q39">
        <v>4284</v>
      </c>
      <c r="R39" s="53">
        <v>1000</v>
      </c>
      <c r="T39">
        <f t="shared" si="4"/>
        <v>34</v>
      </c>
      <c r="U39">
        <v>4284</v>
      </c>
      <c r="V39" s="53">
        <v>2000</v>
      </c>
    </row>
    <row r="40" spans="1:22" x14ac:dyDescent="0.25">
      <c r="A40">
        <f t="shared" si="0"/>
        <v>35</v>
      </c>
      <c r="B40">
        <v>4257</v>
      </c>
      <c r="C40" s="53">
        <v>7275</v>
      </c>
      <c r="E40">
        <f t="shared" si="1"/>
        <v>35</v>
      </c>
      <c r="F40">
        <v>4257</v>
      </c>
      <c r="G40" s="53">
        <v>1000</v>
      </c>
      <c r="L40">
        <f t="shared" si="2"/>
        <v>35</v>
      </c>
      <c r="M40">
        <v>4284</v>
      </c>
      <c r="N40" s="53">
        <v>1000</v>
      </c>
      <c r="P40">
        <f t="shared" si="3"/>
        <v>35</v>
      </c>
      <c r="Q40">
        <v>4284</v>
      </c>
      <c r="R40" s="53">
        <v>1000</v>
      </c>
      <c r="T40">
        <f t="shared" si="4"/>
        <v>35</v>
      </c>
      <c r="U40">
        <v>4284</v>
      </c>
      <c r="V40" s="53">
        <v>1000</v>
      </c>
    </row>
    <row r="41" spans="1:22" x14ac:dyDescent="0.25">
      <c r="A41">
        <f t="shared" si="0"/>
        <v>36</v>
      </c>
      <c r="B41">
        <v>4261</v>
      </c>
      <c r="C41" s="53">
        <v>46875</v>
      </c>
      <c r="E41">
        <f t="shared" si="1"/>
        <v>36</v>
      </c>
      <c r="F41">
        <v>4261</v>
      </c>
      <c r="G41" s="53">
        <v>1075</v>
      </c>
      <c r="L41">
        <f t="shared" si="2"/>
        <v>36</v>
      </c>
      <c r="M41">
        <v>4284</v>
      </c>
      <c r="N41" s="53">
        <v>6000</v>
      </c>
      <c r="P41">
        <f t="shared" si="3"/>
        <v>36</v>
      </c>
      <c r="Q41">
        <v>4284</v>
      </c>
      <c r="R41" s="53">
        <v>1000</v>
      </c>
      <c r="T41">
        <f t="shared" si="4"/>
        <v>36</v>
      </c>
      <c r="U41">
        <v>4284</v>
      </c>
      <c r="V41" s="53">
        <v>1000</v>
      </c>
    </row>
    <row r="42" spans="1:22" x14ac:dyDescent="0.25">
      <c r="A42">
        <f t="shared" si="0"/>
        <v>37</v>
      </c>
      <c r="B42">
        <v>4265</v>
      </c>
      <c r="C42" s="53">
        <v>65025</v>
      </c>
      <c r="E42">
        <f t="shared" si="1"/>
        <v>37</v>
      </c>
      <c r="F42">
        <v>4265</v>
      </c>
      <c r="G42" s="53">
        <v>2825</v>
      </c>
      <c r="L42">
        <f t="shared" si="2"/>
        <v>37</v>
      </c>
      <c r="M42">
        <v>4284</v>
      </c>
      <c r="N42" s="53">
        <v>2000</v>
      </c>
      <c r="P42">
        <f t="shared" si="3"/>
        <v>37</v>
      </c>
      <c r="Q42">
        <v>4284</v>
      </c>
      <c r="R42" s="53">
        <v>2000</v>
      </c>
      <c r="T42">
        <f t="shared" si="4"/>
        <v>37</v>
      </c>
      <c r="U42">
        <v>4284</v>
      </c>
      <c r="V42" s="53">
        <v>3000</v>
      </c>
    </row>
    <row r="43" spans="1:22" x14ac:dyDescent="0.25">
      <c r="A43">
        <f t="shared" si="0"/>
        <v>38</v>
      </c>
      <c r="B43">
        <v>4261</v>
      </c>
      <c r="C43" s="53">
        <v>1625</v>
      </c>
      <c r="E43">
        <f t="shared" si="1"/>
        <v>38</v>
      </c>
      <c r="F43">
        <v>4271</v>
      </c>
      <c r="G43" s="53">
        <v>14275</v>
      </c>
      <c r="L43">
        <f t="shared" si="2"/>
        <v>38</v>
      </c>
      <c r="M43">
        <v>4284</v>
      </c>
      <c r="N43" s="53">
        <v>1000</v>
      </c>
      <c r="P43">
        <f t="shared" si="3"/>
        <v>38</v>
      </c>
      <c r="Q43">
        <v>4284</v>
      </c>
      <c r="R43" s="53">
        <v>3000</v>
      </c>
      <c r="T43">
        <f t="shared" si="4"/>
        <v>38</v>
      </c>
      <c r="U43">
        <v>4284</v>
      </c>
      <c r="V43" s="53">
        <v>1000</v>
      </c>
    </row>
    <row r="44" spans="1:22" x14ac:dyDescent="0.25">
      <c r="A44">
        <f t="shared" si="0"/>
        <v>39</v>
      </c>
      <c r="B44">
        <v>4265</v>
      </c>
      <c r="C44" s="53">
        <v>5950</v>
      </c>
      <c r="E44">
        <f t="shared" si="1"/>
        <v>39</v>
      </c>
      <c r="F44">
        <v>4275</v>
      </c>
      <c r="G44" s="53">
        <v>90450</v>
      </c>
      <c r="L44">
        <f t="shared" si="2"/>
        <v>39</v>
      </c>
      <c r="M44">
        <v>4284</v>
      </c>
      <c r="N44" s="53">
        <v>1000</v>
      </c>
      <c r="P44">
        <f t="shared" si="3"/>
        <v>39</v>
      </c>
      <c r="Q44">
        <v>4284</v>
      </c>
      <c r="R44" s="53">
        <v>1000</v>
      </c>
      <c r="T44">
        <f t="shared" si="4"/>
        <v>39</v>
      </c>
      <c r="U44">
        <v>4284</v>
      </c>
      <c r="V44" s="53">
        <v>1000</v>
      </c>
    </row>
    <row r="45" spans="1:22" ht="21" x14ac:dyDescent="0.35">
      <c r="A45">
        <f t="shared" si="0"/>
        <v>40</v>
      </c>
      <c r="B45">
        <v>4271</v>
      </c>
      <c r="C45" s="53">
        <v>6125</v>
      </c>
      <c r="E45" s="143" t="s">
        <v>50</v>
      </c>
      <c r="F45" s="143"/>
      <c r="G45" s="60">
        <f>SUM(G6:G44)</f>
        <v>1112825</v>
      </c>
      <c r="L45">
        <f t="shared" si="2"/>
        <v>40</v>
      </c>
      <c r="M45">
        <v>4284</v>
      </c>
      <c r="N45" s="53">
        <v>6000</v>
      </c>
      <c r="P45">
        <f t="shared" si="3"/>
        <v>40</v>
      </c>
      <c r="Q45">
        <v>4284</v>
      </c>
      <c r="R45" s="53">
        <v>2000</v>
      </c>
      <c r="T45">
        <f t="shared" si="4"/>
        <v>40</v>
      </c>
      <c r="U45">
        <v>4284</v>
      </c>
      <c r="V45" s="53">
        <v>2000</v>
      </c>
    </row>
    <row r="46" spans="1:22" x14ac:dyDescent="0.25">
      <c r="A46">
        <f t="shared" si="0"/>
        <v>41</v>
      </c>
      <c r="B46">
        <v>4271</v>
      </c>
      <c r="C46" s="53">
        <v>3625</v>
      </c>
      <c r="L46">
        <f t="shared" si="2"/>
        <v>41</v>
      </c>
      <c r="M46">
        <v>4284</v>
      </c>
      <c r="N46" s="53">
        <v>1000</v>
      </c>
      <c r="P46">
        <f t="shared" si="3"/>
        <v>41</v>
      </c>
      <c r="Q46">
        <v>4284</v>
      </c>
      <c r="R46" s="53">
        <v>1000</v>
      </c>
      <c r="T46">
        <f t="shared" si="4"/>
        <v>41</v>
      </c>
      <c r="U46">
        <v>4284</v>
      </c>
      <c r="V46" s="53">
        <v>2000</v>
      </c>
    </row>
    <row r="47" spans="1:22" x14ac:dyDescent="0.25">
      <c r="A47">
        <f t="shared" si="0"/>
        <v>42</v>
      </c>
      <c r="B47">
        <v>4265</v>
      </c>
      <c r="C47" s="53">
        <v>2000</v>
      </c>
      <c r="L47">
        <f t="shared" si="2"/>
        <v>42</v>
      </c>
      <c r="M47">
        <v>4284</v>
      </c>
      <c r="N47" s="53">
        <v>2000</v>
      </c>
      <c r="P47">
        <f t="shared" si="3"/>
        <v>42</v>
      </c>
      <c r="Q47">
        <v>4284</v>
      </c>
      <c r="R47" s="53">
        <v>1000</v>
      </c>
      <c r="T47">
        <f t="shared" si="4"/>
        <v>42</v>
      </c>
      <c r="U47">
        <v>4284</v>
      </c>
      <c r="V47" s="53">
        <v>1000</v>
      </c>
    </row>
    <row r="48" spans="1:22" ht="21" x14ac:dyDescent="0.35">
      <c r="A48">
        <f t="shared" si="0"/>
        <v>43</v>
      </c>
      <c r="B48">
        <v>4265</v>
      </c>
      <c r="C48" s="53">
        <v>3850</v>
      </c>
      <c r="L48">
        <f t="shared" si="2"/>
        <v>43</v>
      </c>
      <c r="M48">
        <v>4284</v>
      </c>
      <c r="N48" s="53">
        <v>1000</v>
      </c>
      <c r="P48">
        <f t="shared" si="3"/>
        <v>43</v>
      </c>
      <c r="Q48">
        <v>4284</v>
      </c>
      <c r="R48" s="53">
        <v>2000</v>
      </c>
      <c r="V48" s="60">
        <f>SUM(V6:V47)</f>
        <v>119000</v>
      </c>
    </row>
    <row r="49" spans="1:27" x14ac:dyDescent="0.25">
      <c r="A49">
        <f t="shared" si="0"/>
        <v>44</v>
      </c>
      <c r="B49">
        <v>4271</v>
      </c>
      <c r="C49" s="53">
        <v>8925</v>
      </c>
      <c r="L49">
        <f t="shared" si="2"/>
        <v>44</v>
      </c>
      <c r="M49">
        <v>4284</v>
      </c>
      <c r="N49" s="53">
        <v>2000</v>
      </c>
      <c r="P49">
        <f t="shared" si="3"/>
        <v>44</v>
      </c>
      <c r="Q49">
        <v>4284</v>
      </c>
      <c r="R49" s="53">
        <v>1000</v>
      </c>
    </row>
    <row r="50" spans="1:27" ht="15.75" x14ac:dyDescent="0.25">
      <c r="A50">
        <f t="shared" si="0"/>
        <v>45</v>
      </c>
      <c r="B50">
        <v>4257</v>
      </c>
      <c r="C50" s="53">
        <v>1000</v>
      </c>
      <c r="E50" s="143" t="s">
        <v>58</v>
      </c>
      <c r="F50" s="143"/>
      <c r="G50" s="143"/>
      <c r="H50" s="143"/>
      <c r="L50">
        <f t="shared" si="2"/>
        <v>45</v>
      </c>
      <c r="M50">
        <v>4284</v>
      </c>
      <c r="N50" s="53">
        <v>2000</v>
      </c>
      <c r="P50">
        <f t="shared" si="3"/>
        <v>45</v>
      </c>
      <c r="Q50">
        <v>4284</v>
      </c>
      <c r="R50" s="53">
        <v>1000</v>
      </c>
    </row>
    <row r="51" spans="1:27" x14ac:dyDescent="0.25">
      <c r="A51">
        <f t="shared" si="0"/>
        <v>46</v>
      </c>
      <c r="B51">
        <v>4261</v>
      </c>
      <c r="C51" s="53">
        <v>3875</v>
      </c>
      <c r="F51" s="142">
        <f>+C66+G45</f>
        <v>1659100</v>
      </c>
      <c r="G51" s="145"/>
      <c r="L51">
        <f t="shared" si="2"/>
        <v>46</v>
      </c>
      <c r="M51">
        <v>4284</v>
      </c>
      <c r="N51" s="53">
        <v>2000</v>
      </c>
      <c r="P51">
        <f t="shared" si="3"/>
        <v>46</v>
      </c>
      <c r="Q51">
        <v>4284</v>
      </c>
      <c r="R51" s="53">
        <v>1000</v>
      </c>
    </row>
    <row r="52" spans="1:27" x14ac:dyDescent="0.25">
      <c r="A52">
        <f t="shared" si="0"/>
        <v>47</v>
      </c>
      <c r="B52">
        <v>4265</v>
      </c>
      <c r="C52" s="53">
        <v>11875</v>
      </c>
      <c r="G52" s="54"/>
      <c r="L52">
        <f t="shared" si="2"/>
        <v>47</v>
      </c>
      <c r="M52">
        <v>4284</v>
      </c>
      <c r="N52" s="53">
        <v>3000</v>
      </c>
      <c r="P52">
        <f t="shared" si="3"/>
        <v>47</v>
      </c>
      <c r="Q52">
        <v>4284</v>
      </c>
      <c r="R52" s="53">
        <v>2000</v>
      </c>
    </row>
    <row r="53" spans="1:27" x14ac:dyDescent="0.25">
      <c r="A53">
        <f t="shared" si="0"/>
        <v>48</v>
      </c>
      <c r="B53">
        <v>4271</v>
      </c>
      <c r="C53" s="53">
        <v>1650</v>
      </c>
      <c r="L53">
        <f t="shared" si="2"/>
        <v>48</v>
      </c>
      <c r="M53">
        <v>4284</v>
      </c>
      <c r="N53" s="53">
        <v>1000</v>
      </c>
      <c r="P53">
        <f t="shared" si="3"/>
        <v>48</v>
      </c>
      <c r="Q53">
        <v>4284</v>
      </c>
      <c r="R53" s="53">
        <v>2000</v>
      </c>
    </row>
    <row r="54" spans="1:27" x14ac:dyDescent="0.25">
      <c r="A54">
        <f t="shared" si="0"/>
        <v>49</v>
      </c>
      <c r="B54">
        <v>4257</v>
      </c>
      <c r="C54" s="53">
        <v>250</v>
      </c>
      <c r="L54">
        <f t="shared" si="2"/>
        <v>49</v>
      </c>
      <c r="M54">
        <v>4284</v>
      </c>
      <c r="N54" s="53">
        <v>2000</v>
      </c>
      <c r="P54">
        <f t="shared" si="3"/>
        <v>49</v>
      </c>
      <c r="Q54">
        <v>4284</v>
      </c>
      <c r="R54" s="53">
        <v>2000</v>
      </c>
    </row>
    <row r="55" spans="1:27" x14ac:dyDescent="0.25">
      <c r="A55">
        <f t="shared" si="0"/>
        <v>50</v>
      </c>
      <c r="B55">
        <v>4271</v>
      </c>
      <c r="C55" s="53">
        <v>4500</v>
      </c>
      <c r="L55">
        <f t="shared" si="2"/>
        <v>50</v>
      </c>
      <c r="M55">
        <v>4284</v>
      </c>
      <c r="N55" s="53">
        <v>2000</v>
      </c>
      <c r="P55">
        <f t="shared" si="3"/>
        <v>50</v>
      </c>
      <c r="Q55">
        <v>4284</v>
      </c>
      <c r="R55" s="53">
        <v>2000</v>
      </c>
    </row>
    <row r="56" spans="1:27" ht="15.75" x14ac:dyDescent="0.25">
      <c r="A56">
        <f t="shared" si="0"/>
        <v>51</v>
      </c>
      <c r="B56">
        <v>4253</v>
      </c>
      <c r="C56" s="53">
        <v>1600</v>
      </c>
      <c r="L56">
        <f t="shared" si="2"/>
        <v>51</v>
      </c>
      <c r="M56">
        <v>4284</v>
      </c>
      <c r="N56" s="53">
        <v>1000</v>
      </c>
      <c r="P56">
        <f t="shared" si="3"/>
        <v>51</v>
      </c>
      <c r="Q56">
        <v>4284</v>
      </c>
      <c r="R56" s="53">
        <v>2000</v>
      </c>
      <c r="T56" s="143" t="s">
        <v>59</v>
      </c>
      <c r="U56" s="143"/>
      <c r="V56" s="143"/>
      <c r="W56" s="143"/>
      <c r="X56" s="143"/>
      <c r="Y56" s="143"/>
      <c r="Z56" s="143"/>
      <c r="AA56" s="143"/>
    </row>
    <row r="57" spans="1:27" x14ac:dyDescent="0.25">
      <c r="A57">
        <f t="shared" si="0"/>
        <v>52</v>
      </c>
      <c r="B57">
        <v>4257</v>
      </c>
      <c r="C57" s="53">
        <v>2475</v>
      </c>
      <c r="L57">
        <f t="shared" si="2"/>
        <v>52</v>
      </c>
      <c r="M57">
        <v>4284</v>
      </c>
      <c r="N57" s="53">
        <v>1000</v>
      </c>
      <c r="P57">
        <f t="shared" si="3"/>
        <v>52</v>
      </c>
      <c r="Q57">
        <v>4284</v>
      </c>
      <c r="R57" s="53">
        <v>1000</v>
      </c>
      <c r="U57" s="142">
        <f>+N66+R66+V48</f>
        <v>414000</v>
      </c>
      <c r="V57" s="142"/>
      <c r="W57" s="142"/>
      <c r="X57" s="142"/>
    </row>
    <row r="58" spans="1:27" x14ac:dyDescent="0.25">
      <c r="A58">
        <f t="shared" si="0"/>
        <v>53</v>
      </c>
      <c r="B58">
        <v>4261</v>
      </c>
      <c r="C58" s="53">
        <v>15300</v>
      </c>
      <c r="L58">
        <f t="shared" si="2"/>
        <v>53</v>
      </c>
      <c r="M58">
        <v>4284</v>
      </c>
      <c r="N58" s="53">
        <v>1000</v>
      </c>
      <c r="P58">
        <f t="shared" si="3"/>
        <v>53</v>
      </c>
      <c r="Q58">
        <v>4284</v>
      </c>
      <c r="R58" s="53">
        <v>2000</v>
      </c>
    </row>
    <row r="59" spans="1:27" x14ac:dyDescent="0.25">
      <c r="A59">
        <f t="shared" si="0"/>
        <v>54</v>
      </c>
      <c r="B59">
        <v>4271</v>
      </c>
      <c r="C59" s="53">
        <v>49350</v>
      </c>
      <c r="L59">
        <f t="shared" si="2"/>
        <v>54</v>
      </c>
      <c r="M59">
        <v>4284</v>
      </c>
      <c r="N59" s="53">
        <v>3000</v>
      </c>
      <c r="P59">
        <f t="shared" si="3"/>
        <v>54</v>
      </c>
      <c r="Q59">
        <v>4284</v>
      </c>
      <c r="R59" s="53">
        <v>2000</v>
      </c>
    </row>
    <row r="60" spans="1:27" x14ac:dyDescent="0.25">
      <c r="A60">
        <f t="shared" si="0"/>
        <v>55</v>
      </c>
      <c r="B60">
        <v>4275</v>
      </c>
      <c r="C60" s="53">
        <v>46350</v>
      </c>
      <c r="L60">
        <f t="shared" si="2"/>
        <v>55</v>
      </c>
      <c r="M60">
        <v>4284</v>
      </c>
      <c r="N60" s="53">
        <v>14000</v>
      </c>
      <c r="P60">
        <f t="shared" si="3"/>
        <v>55</v>
      </c>
      <c r="Q60">
        <v>4284</v>
      </c>
      <c r="R60" s="53">
        <v>1000</v>
      </c>
    </row>
    <row r="61" spans="1:27" x14ac:dyDescent="0.25">
      <c r="A61">
        <f t="shared" si="0"/>
        <v>56</v>
      </c>
      <c r="B61">
        <v>4265</v>
      </c>
      <c r="C61" s="53">
        <v>72325</v>
      </c>
      <c r="D61" s="59"/>
      <c r="L61">
        <f t="shared" si="2"/>
        <v>56</v>
      </c>
      <c r="M61">
        <v>4284</v>
      </c>
      <c r="N61" s="53">
        <v>2000</v>
      </c>
      <c r="P61">
        <f t="shared" si="3"/>
        <v>56</v>
      </c>
      <c r="Q61">
        <v>4284</v>
      </c>
      <c r="R61" s="53">
        <v>1000</v>
      </c>
    </row>
    <row r="62" spans="1:27" x14ac:dyDescent="0.25">
      <c r="A62">
        <f t="shared" si="0"/>
        <v>57</v>
      </c>
      <c r="B62">
        <v>4275</v>
      </c>
      <c r="C62" s="53">
        <v>1000</v>
      </c>
      <c r="L62">
        <f t="shared" si="2"/>
        <v>57</v>
      </c>
      <c r="M62">
        <v>4284</v>
      </c>
      <c r="N62" s="53">
        <v>1000</v>
      </c>
      <c r="P62">
        <f t="shared" si="3"/>
        <v>57</v>
      </c>
      <c r="Q62">
        <v>4284</v>
      </c>
      <c r="R62" s="53">
        <v>3000</v>
      </c>
    </row>
    <row r="63" spans="1:27" x14ac:dyDescent="0.25">
      <c r="A63">
        <f t="shared" si="0"/>
        <v>58</v>
      </c>
      <c r="B63">
        <v>4271</v>
      </c>
      <c r="C63" s="53">
        <v>750</v>
      </c>
      <c r="L63">
        <f t="shared" si="2"/>
        <v>58</v>
      </c>
      <c r="M63">
        <v>4284</v>
      </c>
      <c r="N63" s="53">
        <v>2000</v>
      </c>
      <c r="P63">
        <f t="shared" si="3"/>
        <v>58</v>
      </c>
      <c r="Q63">
        <v>4284</v>
      </c>
      <c r="R63" s="53">
        <v>1000</v>
      </c>
    </row>
    <row r="64" spans="1:27" x14ac:dyDescent="0.25">
      <c r="A64">
        <f t="shared" si="0"/>
        <v>59</v>
      </c>
      <c r="B64">
        <v>4265</v>
      </c>
      <c r="C64" s="53">
        <v>500</v>
      </c>
      <c r="L64">
        <f t="shared" si="2"/>
        <v>59</v>
      </c>
      <c r="M64">
        <v>4284</v>
      </c>
      <c r="N64" s="53">
        <v>1000</v>
      </c>
      <c r="P64">
        <f t="shared" si="3"/>
        <v>59</v>
      </c>
      <c r="Q64">
        <v>4284</v>
      </c>
      <c r="R64" s="53">
        <v>3000</v>
      </c>
    </row>
    <row r="65" spans="1:18" x14ac:dyDescent="0.25">
      <c r="A65">
        <f t="shared" si="0"/>
        <v>60</v>
      </c>
      <c r="B65">
        <v>4265</v>
      </c>
      <c r="C65" s="53">
        <v>250</v>
      </c>
      <c r="L65">
        <f t="shared" si="2"/>
        <v>60</v>
      </c>
      <c r="M65">
        <v>4284</v>
      </c>
      <c r="N65" s="53">
        <v>1000</v>
      </c>
      <c r="P65">
        <f t="shared" si="3"/>
        <v>60</v>
      </c>
      <c r="Q65">
        <v>4284</v>
      </c>
      <c r="R65" s="53">
        <v>1000</v>
      </c>
    </row>
    <row r="66" spans="1:18" ht="21" x14ac:dyDescent="0.35">
      <c r="A66" s="143" t="s">
        <v>50</v>
      </c>
      <c r="B66" s="143"/>
      <c r="C66" s="60">
        <f>SUM(C6:C65)</f>
        <v>546275</v>
      </c>
      <c r="N66" s="60">
        <f>SUM(N6:N65)</f>
        <v>193000</v>
      </c>
      <c r="R66" s="60">
        <f>SUM(R6:R65)</f>
        <v>102000</v>
      </c>
    </row>
    <row r="69" spans="1:18" x14ac:dyDescent="0.25">
      <c r="O69" s="61"/>
    </row>
    <row r="127" spans="13:13" x14ac:dyDescent="0.25">
      <c r="M127" s="53"/>
    </row>
  </sheetData>
  <mergeCells count="8">
    <mergeCell ref="U57:X57"/>
    <mergeCell ref="A66:B66"/>
    <mergeCell ref="A3:G3"/>
    <mergeCell ref="L3:V3"/>
    <mergeCell ref="E45:F45"/>
    <mergeCell ref="E50:H50"/>
    <mergeCell ref="F51:G51"/>
    <mergeCell ref="T56:AA5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A3:K52"/>
  <sheetViews>
    <sheetView tabSelected="1" topLeftCell="A25" zoomScale="70" zoomScaleNormal="70" workbookViewId="0">
      <selection activeCell="E58" sqref="E58"/>
    </sheetView>
  </sheetViews>
  <sheetFormatPr baseColWidth="10" defaultColWidth="11.42578125" defaultRowHeight="15" x14ac:dyDescent="0.2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  <col min="8" max="8" width="13.85546875" customWidth="1"/>
    <col min="9" max="9" width="27.5703125" bestFit="1" customWidth="1"/>
    <col min="10" max="10" width="13.85546875" customWidth="1"/>
    <col min="13" max="13" width="31.28515625" bestFit="1" customWidth="1"/>
    <col min="14" max="14" width="10" bestFit="1" customWidth="1"/>
    <col min="15" max="15" width="8.140625" bestFit="1" customWidth="1"/>
  </cols>
  <sheetData>
    <row r="3" spans="1:11" ht="20.25" x14ac:dyDescent="0.25">
      <c r="C3" s="1" t="s">
        <v>0</v>
      </c>
    </row>
    <row r="4" spans="1:11" ht="20.25" x14ac:dyDescent="0.25">
      <c r="C4" s="1"/>
    </row>
    <row r="5" spans="1:11" ht="20.25" x14ac:dyDescent="0.25">
      <c r="C5" s="1"/>
    </row>
    <row r="6" spans="1:11" ht="20.25" x14ac:dyDescent="0.25">
      <c r="C6" s="1"/>
    </row>
    <row r="7" spans="1:11" ht="20.25" x14ac:dyDescent="0.25">
      <c r="A7" s="148" t="s">
        <v>1</v>
      </c>
      <c r="B7" s="148"/>
      <c r="C7" s="148"/>
      <c r="D7" s="148"/>
      <c r="E7" s="148"/>
      <c r="F7" s="148"/>
      <c r="G7" s="148"/>
    </row>
    <row r="8" spans="1:11" ht="15" customHeight="1" thickBot="1" x14ac:dyDescent="0.3">
      <c r="I8" s="2" t="s">
        <v>79</v>
      </c>
      <c r="J8" s="2" t="s">
        <v>78</v>
      </c>
    </row>
    <row r="9" spans="1:11" ht="15" customHeight="1" x14ac:dyDescent="0.25">
      <c r="A9" s="148" t="s">
        <v>2</v>
      </c>
      <c r="B9" s="148"/>
      <c r="C9" s="148"/>
      <c r="D9" s="148"/>
      <c r="E9" s="148"/>
      <c r="F9" s="148"/>
      <c r="G9" s="148"/>
      <c r="I9" s="21" t="s">
        <v>60</v>
      </c>
      <c r="J9" s="22">
        <v>303</v>
      </c>
      <c r="K9" s="28">
        <f>+J9/J12</f>
        <v>0.88338192419825068</v>
      </c>
    </row>
    <row r="10" spans="1:11" ht="15" customHeight="1" x14ac:dyDescent="0.25">
      <c r="I10" s="23" t="s">
        <v>80</v>
      </c>
      <c r="J10" s="24">
        <v>35</v>
      </c>
    </row>
    <row r="11" spans="1:11" ht="21" thickBot="1" x14ac:dyDescent="0.3">
      <c r="A11" s="148" t="s">
        <v>98</v>
      </c>
      <c r="B11" s="148"/>
      <c r="C11" s="148"/>
      <c r="D11" s="148"/>
      <c r="E11" s="148"/>
      <c r="F11" s="148"/>
      <c r="I11" s="25" t="s">
        <v>6</v>
      </c>
      <c r="J11" s="26">
        <v>5</v>
      </c>
    </row>
    <row r="12" spans="1:11" ht="15.75" thickBot="1" x14ac:dyDescent="0.3">
      <c r="J12">
        <f>SUM(J9:J11)</f>
        <v>343</v>
      </c>
    </row>
    <row r="13" spans="1:11" ht="37.5" customHeight="1" x14ac:dyDescent="0.25">
      <c r="B13" s="149" t="s">
        <v>3</v>
      </c>
      <c r="C13" s="150"/>
      <c r="D13" s="150"/>
      <c r="E13" s="150"/>
      <c r="F13" s="151"/>
    </row>
    <row r="14" spans="1:11" ht="19.5" x14ac:dyDescent="0.25">
      <c r="B14" s="152" t="s">
        <v>99</v>
      </c>
      <c r="C14" s="153"/>
      <c r="D14" s="153"/>
      <c r="E14" s="153"/>
      <c r="F14" s="154"/>
    </row>
    <row r="15" spans="1:11" s="2" customFormat="1" ht="16.5" thickBot="1" x14ac:dyDescent="0.3">
      <c r="B15" s="3" t="s">
        <v>4</v>
      </c>
      <c r="C15" s="4" t="s">
        <v>100</v>
      </c>
      <c r="D15" s="4" t="s">
        <v>101</v>
      </c>
      <c r="E15" s="4" t="s">
        <v>102</v>
      </c>
      <c r="F15" s="4" t="s">
        <v>50</v>
      </c>
    </row>
    <row r="16" spans="1:11" ht="16.5" thickBot="1" x14ac:dyDescent="0.3">
      <c r="B16" s="5" t="s">
        <v>5</v>
      </c>
      <c r="C16" s="6">
        <v>12</v>
      </c>
      <c r="D16" s="6">
        <v>15</v>
      </c>
      <c r="E16" s="6">
        <v>8</v>
      </c>
      <c r="F16" s="172">
        <f>+C16+D16+E16</f>
        <v>35</v>
      </c>
    </row>
    <row r="17" spans="2:11" ht="16.5" thickBot="1" x14ac:dyDescent="0.3">
      <c r="B17" s="7" t="s">
        <v>6</v>
      </c>
      <c r="C17" s="6">
        <v>2</v>
      </c>
      <c r="D17" s="6">
        <v>0</v>
      </c>
      <c r="E17" s="6">
        <v>3</v>
      </c>
      <c r="F17" s="172">
        <f t="shared" ref="F17:F20" si="0">+C17+D17+E17</f>
        <v>5</v>
      </c>
    </row>
    <row r="18" spans="2:11" ht="16.5" thickBot="1" x14ac:dyDescent="0.3">
      <c r="B18" s="7">
        <v>311</v>
      </c>
      <c r="C18" s="6">
        <v>0</v>
      </c>
      <c r="D18" s="6">
        <v>0</v>
      </c>
      <c r="E18" s="6">
        <v>0</v>
      </c>
      <c r="F18" s="172">
        <f t="shared" si="0"/>
        <v>0</v>
      </c>
    </row>
    <row r="19" spans="2:11" ht="16.5" thickBot="1" x14ac:dyDescent="0.3">
      <c r="B19" s="7" t="s">
        <v>7</v>
      </c>
      <c r="C19" s="6">
        <v>72</v>
      </c>
      <c r="D19" s="6">
        <v>112</v>
      </c>
      <c r="E19" s="6">
        <v>119</v>
      </c>
      <c r="F19" s="172">
        <f t="shared" si="0"/>
        <v>303</v>
      </c>
    </row>
    <row r="20" spans="2:11" ht="16.5" thickBot="1" x14ac:dyDescent="0.3">
      <c r="B20" s="7" t="s">
        <v>8</v>
      </c>
      <c r="C20" s="6">
        <v>0</v>
      </c>
      <c r="D20" s="6">
        <v>0</v>
      </c>
      <c r="E20" s="6">
        <v>0</v>
      </c>
      <c r="F20" s="172">
        <f t="shared" si="0"/>
        <v>0</v>
      </c>
    </row>
    <row r="21" spans="2:11" ht="16.5" thickBot="1" x14ac:dyDescent="0.3">
      <c r="B21" s="5" t="s">
        <v>9</v>
      </c>
      <c r="C21" s="8">
        <f>SUM(C16:C20)</f>
        <v>86</v>
      </c>
      <c r="D21" s="8">
        <f>SUM(D16:D20)</f>
        <v>127</v>
      </c>
      <c r="E21" s="8">
        <f>SUM(E16:E20)</f>
        <v>130</v>
      </c>
      <c r="F21" s="8">
        <f>SUM(F16:F20)</f>
        <v>343</v>
      </c>
    </row>
    <row r="23" spans="2:11" ht="15.75" thickBot="1" x14ac:dyDescent="0.3"/>
    <row r="24" spans="2:11" ht="18.75" customHeight="1" thickBot="1" x14ac:dyDescent="0.3">
      <c r="B24" s="155" t="s">
        <v>10</v>
      </c>
      <c r="C24" s="156"/>
      <c r="D24" s="156"/>
      <c r="E24" s="156"/>
      <c r="F24" s="157"/>
    </row>
    <row r="25" spans="2:11" ht="20.25" thickBot="1" x14ac:dyDescent="0.3">
      <c r="B25" s="152" t="s">
        <v>99</v>
      </c>
      <c r="C25" s="153"/>
      <c r="D25" s="153"/>
      <c r="E25" s="153"/>
      <c r="F25" s="154"/>
      <c r="I25" s="160" t="s">
        <v>28</v>
      </c>
      <c r="J25" s="161"/>
      <c r="K25" s="162"/>
    </row>
    <row r="26" spans="2:11" ht="16.5" thickBot="1" x14ac:dyDescent="0.3">
      <c r="B26" s="158" t="s">
        <v>11</v>
      </c>
      <c r="C26" s="159"/>
      <c r="D26" s="130" t="s">
        <v>100</v>
      </c>
      <c r="E26" s="130" t="s">
        <v>101</v>
      </c>
      <c r="F26" s="9" t="s">
        <v>102</v>
      </c>
      <c r="I26" s="19" t="s">
        <v>27</v>
      </c>
      <c r="J26" s="15" t="s">
        <v>26</v>
      </c>
      <c r="K26" s="15" t="s">
        <v>25</v>
      </c>
    </row>
    <row r="27" spans="2:11" ht="31.5" customHeight="1" thickBot="1" x14ac:dyDescent="0.3">
      <c r="B27" s="146" t="s">
        <v>103</v>
      </c>
      <c r="C27" s="147"/>
      <c r="D27" s="10">
        <v>2</v>
      </c>
      <c r="E27" s="10">
        <v>5</v>
      </c>
      <c r="F27" s="11">
        <v>0</v>
      </c>
      <c r="G27" t="s">
        <v>110</v>
      </c>
      <c r="I27" s="18" t="s">
        <v>114</v>
      </c>
      <c r="J27" s="17">
        <v>180</v>
      </c>
      <c r="K27" s="174">
        <f>+J27/J31</f>
        <v>0.52478134110787167</v>
      </c>
    </row>
    <row r="28" spans="2:11" ht="36.75" customHeight="1" thickBot="1" x14ac:dyDescent="0.3">
      <c r="B28" s="146" t="s">
        <v>104</v>
      </c>
      <c r="C28" s="147"/>
      <c r="D28" s="10">
        <v>30</v>
      </c>
      <c r="E28" s="10">
        <v>29</v>
      </c>
      <c r="F28" s="11">
        <v>0</v>
      </c>
      <c r="G28" t="s">
        <v>110</v>
      </c>
      <c r="I28" s="19" t="s">
        <v>24</v>
      </c>
      <c r="J28" s="173">
        <v>125</v>
      </c>
      <c r="K28" s="175">
        <f>+J28/J31</f>
        <v>0.36443148688046645</v>
      </c>
    </row>
    <row r="29" spans="2:11" ht="36.75" customHeight="1" thickBot="1" x14ac:dyDescent="0.3">
      <c r="B29" s="146" t="s">
        <v>105</v>
      </c>
      <c r="C29" s="147"/>
      <c r="D29" s="10">
        <v>4</v>
      </c>
      <c r="E29" s="10">
        <v>3</v>
      </c>
      <c r="F29" s="11">
        <v>4</v>
      </c>
      <c r="G29" t="s">
        <v>110</v>
      </c>
      <c r="I29" s="18" t="s">
        <v>22</v>
      </c>
      <c r="J29" s="17">
        <v>33</v>
      </c>
      <c r="K29" s="174">
        <f>+J29/J31</f>
        <v>9.6209912536443148E-2</v>
      </c>
    </row>
    <row r="30" spans="2:11" ht="36.75" customHeight="1" thickBot="1" x14ac:dyDescent="0.3">
      <c r="B30" s="146" t="s">
        <v>106</v>
      </c>
      <c r="C30" s="147"/>
      <c r="D30" s="10">
        <v>0</v>
      </c>
      <c r="E30" s="10">
        <v>13</v>
      </c>
      <c r="F30" s="11">
        <v>35</v>
      </c>
      <c r="G30" t="s">
        <v>110</v>
      </c>
      <c r="I30" s="19" t="s">
        <v>23</v>
      </c>
      <c r="J30" s="173">
        <v>5</v>
      </c>
      <c r="K30" s="175">
        <f>+J30/J31</f>
        <v>1.4577259475218658E-2</v>
      </c>
    </row>
    <row r="31" spans="2:11" ht="36.75" customHeight="1" thickBot="1" x14ac:dyDescent="0.3">
      <c r="B31" s="146" t="s">
        <v>107</v>
      </c>
      <c r="C31" s="147"/>
      <c r="D31" s="10">
        <v>5</v>
      </c>
      <c r="E31" s="10">
        <v>5</v>
      </c>
      <c r="F31" s="11">
        <v>3</v>
      </c>
      <c r="G31" t="s">
        <v>111</v>
      </c>
      <c r="I31" s="18" t="s">
        <v>21</v>
      </c>
      <c r="J31" s="17">
        <f>SUM(J27:J30)</f>
        <v>343</v>
      </c>
      <c r="K31" s="16">
        <f>SUM(K27:K30)</f>
        <v>1</v>
      </c>
    </row>
    <row r="32" spans="2:11" ht="36.75" customHeight="1" x14ac:dyDescent="0.25">
      <c r="B32" s="146" t="s">
        <v>108</v>
      </c>
      <c r="C32" s="147"/>
      <c r="D32" s="10">
        <v>28</v>
      </c>
      <c r="E32" s="10">
        <v>65</v>
      </c>
      <c r="F32" s="11">
        <v>74</v>
      </c>
      <c r="G32" t="s">
        <v>111</v>
      </c>
      <c r="K32" t="s">
        <v>109</v>
      </c>
    </row>
    <row r="33" spans="2:7" ht="37.5" customHeight="1" x14ac:dyDescent="0.25">
      <c r="B33" s="158" t="s">
        <v>12</v>
      </c>
      <c r="C33" s="159"/>
      <c r="D33" s="10">
        <v>2</v>
      </c>
      <c r="E33" s="10">
        <v>0</v>
      </c>
      <c r="F33" s="11">
        <v>3</v>
      </c>
      <c r="G33" t="s">
        <v>112</v>
      </c>
    </row>
    <row r="34" spans="2:7" ht="37.5" customHeight="1" x14ac:dyDescent="0.25">
      <c r="B34" s="158" t="s">
        <v>13</v>
      </c>
      <c r="C34" s="159"/>
      <c r="D34" s="10">
        <v>0</v>
      </c>
      <c r="E34" s="10">
        <v>0</v>
      </c>
      <c r="F34" s="11">
        <v>0</v>
      </c>
    </row>
    <row r="35" spans="2:7" ht="37.5" customHeight="1" x14ac:dyDescent="0.25">
      <c r="B35" s="158" t="s">
        <v>14</v>
      </c>
      <c r="C35" s="159"/>
      <c r="D35" s="10">
        <v>0</v>
      </c>
      <c r="E35" s="10">
        <v>0</v>
      </c>
      <c r="F35" s="11">
        <v>0</v>
      </c>
    </row>
    <row r="36" spans="2:7" ht="31.5" customHeight="1" thickBot="1" x14ac:dyDescent="0.3">
      <c r="B36" s="163" t="s">
        <v>15</v>
      </c>
      <c r="C36" s="164"/>
      <c r="D36" s="10">
        <v>14</v>
      </c>
      <c r="E36" s="10">
        <v>5</v>
      </c>
      <c r="F36" s="11">
        <v>10</v>
      </c>
      <c r="G36" t="s">
        <v>113</v>
      </c>
    </row>
    <row r="37" spans="2:7" ht="15.75" customHeight="1" thickBot="1" x14ac:dyDescent="0.3">
      <c r="B37" s="163" t="s">
        <v>16</v>
      </c>
      <c r="C37" s="164"/>
      <c r="D37" s="12">
        <v>1</v>
      </c>
      <c r="E37" s="12">
        <v>2</v>
      </c>
      <c r="F37" s="13">
        <v>1</v>
      </c>
      <c r="G37" t="s">
        <v>113</v>
      </c>
    </row>
    <row r="40" spans="2:7" ht="21" thickBot="1" x14ac:dyDescent="0.3">
      <c r="C40" s="14"/>
    </row>
    <row r="41" spans="2:7" ht="18.75" customHeight="1" thickBot="1" x14ac:dyDescent="0.3">
      <c r="C41" s="182" t="s">
        <v>17</v>
      </c>
      <c r="D41" s="183"/>
      <c r="E41" s="184"/>
    </row>
    <row r="42" spans="2:7" ht="16.5" thickBot="1" x14ac:dyDescent="0.3">
      <c r="C42" s="188" t="s">
        <v>18</v>
      </c>
      <c r="D42" s="189" t="s">
        <v>19</v>
      </c>
      <c r="E42" s="190" t="s">
        <v>20</v>
      </c>
    </row>
    <row r="43" spans="2:7" ht="15.75" x14ac:dyDescent="0.25">
      <c r="C43" s="185" t="s">
        <v>100</v>
      </c>
      <c r="D43" s="186">
        <v>47</v>
      </c>
      <c r="E43" s="187">
        <v>39</v>
      </c>
    </row>
    <row r="44" spans="2:7" ht="15.75" x14ac:dyDescent="0.25">
      <c r="C44" s="177" t="s">
        <v>101</v>
      </c>
      <c r="D44" s="176">
        <v>42</v>
      </c>
      <c r="E44" s="178">
        <v>85</v>
      </c>
    </row>
    <row r="45" spans="2:7" ht="15.75" x14ac:dyDescent="0.25">
      <c r="C45" s="177" t="s">
        <v>102</v>
      </c>
      <c r="D45" s="176">
        <v>55</v>
      </c>
      <c r="E45" s="178">
        <v>75</v>
      </c>
    </row>
    <row r="46" spans="2:7" ht="16.5" thickBot="1" x14ac:dyDescent="0.3">
      <c r="C46" s="181" t="s">
        <v>50</v>
      </c>
      <c r="D46" s="179">
        <f>SUM(D43:D45)</f>
        <v>144</v>
      </c>
      <c r="E46" s="180">
        <f>SUM(E43:E45)</f>
        <v>199</v>
      </c>
    </row>
    <row r="47" spans="2:7" x14ac:dyDescent="0.25">
      <c r="D47">
        <f>+D46+E46</f>
        <v>343</v>
      </c>
    </row>
    <row r="49" spans="3:7" x14ac:dyDescent="0.25">
      <c r="C49" t="s">
        <v>29</v>
      </c>
      <c r="D49">
        <f>+D46</f>
        <v>144</v>
      </c>
      <c r="E49" s="27">
        <f>+D49/D51</f>
        <v>0.41982507288629739</v>
      </c>
    </row>
    <row r="50" spans="3:7" x14ac:dyDescent="0.25">
      <c r="C50" t="s">
        <v>30</v>
      </c>
      <c r="D50">
        <f>+E46</f>
        <v>199</v>
      </c>
      <c r="E50" s="27">
        <f>+D50/D51</f>
        <v>0.58017492711370267</v>
      </c>
    </row>
    <row r="51" spans="3:7" x14ac:dyDescent="0.25">
      <c r="D51">
        <f>+D49+D50</f>
        <v>343</v>
      </c>
    </row>
    <row r="52" spans="3:7" x14ac:dyDescent="0.25">
      <c r="G52" t="s">
        <v>71</v>
      </c>
    </row>
  </sheetData>
  <mergeCells count="21">
    <mergeCell ref="B37:C37"/>
    <mergeCell ref="C41:E41"/>
    <mergeCell ref="I25:K25"/>
    <mergeCell ref="B31:C31"/>
    <mergeCell ref="B32:C32"/>
    <mergeCell ref="B33:C33"/>
    <mergeCell ref="B34:C34"/>
    <mergeCell ref="B35:C35"/>
    <mergeCell ref="B36:C36"/>
    <mergeCell ref="B25:F25"/>
    <mergeCell ref="B26:C26"/>
    <mergeCell ref="B27:C27"/>
    <mergeCell ref="B28:C28"/>
    <mergeCell ref="B29:C29"/>
    <mergeCell ref="B30:C30"/>
    <mergeCell ref="A7:G7"/>
    <mergeCell ref="A9:G9"/>
    <mergeCell ref="A11:F11"/>
    <mergeCell ref="B13:F13"/>
    <mergeCell ref="B14:F14"/>
    <mergeCell ref="B24:F24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0:D12"/>
  <sheetViews>
    <sheetView workbookViewId="0">
      <selection activeCell="H19" sqref="H19"/>
    </sheetView>
  </sheetViews>
  <sheetFormatPr baseColWidth="10" defaultColWidth="9.140625" defaultRowHeight="15" x14ac:dyDescent="0.25"/>
  <cols>
    <col min="3" max="3" width="17.5703125" bestFit="1" customWidth="1"/>
    <col min="4" max="4" width="15.28515625" style="53" bestFit="1" customWidth="1"/>
  </cols>
  <sheetData>
    <row r="10" spans="3:4" x14ac:dyDescent="0.25">
      <c r="C10" t="s">
        <v>61</v>
      </c>
      <c r="D10" s="53">
        <v>200024000</v>
      </c>
    </row>
    <row r="11" spans="3:4" x14ac:dyDescent="0.25">
      <c r="C11" t="s">
        <v>62</v>
      </c>
      <c r="D11" s="53">
        <v>118972000</v>
      </c>
    </row>
    <row r="12" spans="3:4" x14ac:dyDescent="0.25">
      <c r="C12" t="s">
        <v>63</v>
      </c>
      <c r="D12" s="53">
        <v>193139364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Programas asistenciales</vt:lpstr>
      <vt:lpstr>sorteos</vt:lpstr>
      <vt:lpstr>Produccion</vt:lpstr>
      <vt:lpstr>pago premios</vt:lpstr>
      <vt:lpstr>LIBRE ACC 2DO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2022-07-06T19:44:58Z</dcterms:modified>
</cp:coreProperties>
</file>