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13_ncr:1_{1CD8A074-9C83-4F25-8F01-0BC4CA839B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gramas asistenciales" sheetId="2" r:id="rId1"/>
    <sheet name="sorteos" sheetId="3" r:id="rId2"/>
    <sheet name="T1" sheetId="10" r:id="rId3"/>
    <sheet name="poducción" sheetId="7" r:id="rId4"/>
    <sheet name="Hoja2" sheetId="11" r:id="rId5"/>
    <sheet name="pago premios" sheetId="8" r:id="rId6"/>
    <sheet name="libre acceso" sheetId="12" r:id="rId7"/>
    <sheet name="Sheet1" sheetId="9" r:id="rId8"/>
  </sheets>
  <definedNames>
    <definedName name="_xlnm._FilterDatabase" localSheetId="0" hidden="1">'Programas asistenciales'!$K$7:$L$7</definedName>
    <definedName name="_xlnm.Print_Area" localSheetId="3">poducción!#REF!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2" i="11" l="1"/>
  <c r="AB14" i="8"/>
  <c r="AB15" i="8"/>
  <c r="AC13" i="8" s="1"/>
  <c r="E47" i="12"/>
  <c r="F47" i="12"/>
  <c r="AC11" i="8" l="1"/>
  <c r="AC14" i="8"/>
  <c r="AC12" i="8"/>
  <c r="F45" i="12"/>
  <c r="E45" i="12"/>
  <c r="H41" i="12"/>
  <c r="H42" i="12"/>
  <c r="J42" i="12"/>
  <c r="K41" i="12" s="1"/>
  <c r="K39" i="12"/>
  <c r="F21" i="12"/>
  <c r="E21" i="12"/>
  <c r="D21" i="12"/>
  <c r="B15" i="11"/>
  <c r="B13" i="11"/>
  <c r="B12" i="11"/>
  <c r="K6" i="11"/>
  <c r="N6" i="11" s="1"/>
  <c r="K7" i="11"/>
  <c r="N7" i="11" s="1"/>
  <c r="K8" i="11"/>
  <c r="N8" i="11" s="1"/>
  <c r="K9" i="11"/>
  <c r="N9" i="11" s="1"/>
  <c r="K10" i="11"/>
  <c r="N10" i="11" s="1"/>
  <c r="K11" i="11"/>
  <c r="N11" i="11" s="1"/>
  <c r="K3" i="7"/>
  <c r="M3" i="7" s="1"/>
  <c r="E9" i="7"/>
  <c r="D11" i="11"/>
  <c r="D10" i="11"/>
  <c r="D9" i="11"/>
  <c r="D8" i="11"/>
  <c r="D7" i="11"/>
  <c r="D6" i="11"/>
  <c r="G4" i="7"/>
  <c r="G5" i="7"/>
  <c r="G6" i="7"/>
  <c r="G7" i="7"/>
  <c r="G8" i="7"/>
  <c r="G3" i="7"/>
  <c r="L8" i="7"/>
  <c r="K8" i="7"/>
  <c r="M8" i="7" s="1"/>
  <c r="L7" i="7"/>
  <c r="K7" i="7"/>
  <c r="M7" i="7" s="1"/>
  <c r="L6" i="7"/>
  <c r="K6" i="7"/>
  <c r="M6" i="7" s="1"/>
  <c r="L5" i="7"/>
  <c r="K5" i="7"/>
  <c r="M5" i="7" s="1"/>
  <c r="L4" i="7"/>
  <c r="K4" i="7"/>
  <c r="M4" i="7" s="1"/>
  <c r="L3" i="7"/>
  <c r="I16" i="10"/>
  <c r="H16" i="10"/>
  <c r="J16" i="10" s="1"/>
  <c r="I15" i="10"/>
  <c r="H15" i="10"/>
  <c r="J15" i="10" s="1"/>
  <c r="J14" i="10"/>
  <c r="I14" i="10"/>
  <c r="H14" i="10"/>
  <c r="I13" i="10"/>
  <c r="H13" i="10"/>
  <c r="J13" i="10" s="1"/>
  <c r="I12" i="10"/>
  <c r="H12" i="10"/>
  <c r="J12" i="10" s="1"/>
  <c r="I11" i="10"/>
  <c r="H11" i="10"/>
  <c r="J11" i="10" s="1"/>
  <c r="D22" i="12" l="1"/>
  <c r="K40" i="12"/>
  <c r="C9" i="3"/>
  <c r="C10" i="3"/>
  <c r="D25" i="2"/>
  <c r="D26" i="2"/>
  <c r="D27" i="2"/>
  <c r="D28" i="2"/>
  <c r="C29" i="2"/>
  <c r="U39" i="2"/>
  <c r="U38" i="2"/>
  <c r="T40" i="2"/>
  <c r="C27" i="2"/>
  <c r="K9" i="2"/>
  <c r="R66" i="8"/>
  <c r="N66" i="8"/>
  <c r="U57" i="8" s="1"/>
  <c r="C66" i="8"/>
  <c r="V48" i="8"/>
  <c r="G45" i="8"/>
  <c r="T8" i="8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T21" i="8" s="1"/>
  <c r="T22" i="8" s="1"/>
  <c r="T23" i="8" s="1"/>
  <c r="T24" i="8" s="1"/>
  <c r="T25" i="8" s="1"/>
  <c r="T26" i="8" s="1"/>
  <c r="T27" i="8" s="1"/>
  <c r="T28" i="8" s="1"/>
  <c r="T29" i="8" s="1"/>
  <c r="T30" i="8" s="1"/>
  <c r="T31" i="8" s="1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T44" i="8" s="1"/>
  <c r="T45" i="8" s="1"/>
  <c r="T46" i="8" s="1"/>
  <c r="T47" i="8" s="1"/>
  <c r="T7" i="8"/>
  <c r="P7" i="8"/>
  <c r="P8" i="8" s="1"/>
  <c r="P9" i="8" s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P34" i="8" s="1"/>
  <c r="P35" i="8" s="1"/>
  <c r="P36" i="8" s="1"/>
  <c r="P37" i="8" s="1"/>
  <c r="P38" i="8" s="1"/>
  <c r="P39" i="8" s="1"/>
  <c r="P40" i="8" s="1"/>
  <c r="P41" i="8" s="1"/>
  <c r="P42" i="8" s="1"/>
  <c r="P43" i="8" s="1"/>
  <c r="P44" i="8" s="1"/>
  <c r="P45" i="8" s="1"/>
  <c r="P46" i="8" s="1"/>
  <c r="P47" i="8" s="1"/>
  <c r="P48" i="8" s="1"/>
  <c r="P49" i="8" s="1"/>
  <c r="P50" i="8" s="1"/>
  <c r="P51" i="8" s="1"/>
  <c r="P52" i="8" s="1"/>
  <c r="P53" i="8" s="1"/>
  <c r="P54" i="8" s="1"/>
  <c r="P55" i="8" s="1"/>
  <c r="P56" i="8" s="1"/>
  <c r="P57" i="8" s="1"/>
  <c r="P58" i="8" s="1"/>
  <c r="P59" i="8" s="1"/>
  <c r="P60" i="8" s="1"/>
  <c r="P61" i="8" s="1"/>
  <c r="P62" i="8" s="1"/>
  <c r="P63" i="8" s="1"/>
  <c r="P64" i="8" s="1"/>
  <c r="P65" i="8" s="1"/>
  <c r="L7" i="8"/>
  <c r="L8" i="8" s="1"/>
  <c r="L9" i="8" s="1"/>
  <c r="L10" i="8" s="1"/>
  <c r="L11" i="8" s="1"/>
  <c r="L12" i="8" s="1"/>
  <c r="L13" i="8" s="1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L32" i="8" s="1"/>
  <c r="L33" i="8" s="1"/>
  <c r="L34" i="8" s="1"/>
  <c r="L35" i="8" s="1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L47" i="8" s="1"/>
  <c r="L48" i="8" s="1"/>
  <c r="L49" i="8" s="1"/>
  <c r="L50" i="8" s="1"/>
  <c r="L51" i="8" s="1"/>
  <c r="L52" i="8" s="1"/>
  <c r="L53" i="8" s="1"/>
  <c r="L54" i="8" s="1"/>
  <c r="L55" i="8" s="1"/>
  <c r="L56" i="8" s="1"/>
  <c r="L57" i="8" s="1"/>
  <c r="L58" i="8" s="1"/>
  <c r="L59" i="8" s="1"/>
  <c r="L60" i="8" s="1"/>
  <c r="L61" i="8" s="1"/>
  <c r="L62" i="8" s="1"/>
  <c r="L63" i="8" s="1"/>
  <c r="L64" i="8" s="1"/>
  <c r="L65" i="8" s="1"/>
  <c r="E7" i="8"/>
  <c r="E8" i="8" s="1"/>
  <c r="E9" i="8" s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C11" i="3"/>
  <c r="F19" i="2"/>
  <c r="F18" i="2"/>
  <c r="F10" i="2"/>
  <c r="F9" i="2"/>
  <c r="F51" i="8" l="1"/>
  <c r="F20" i="2"/>
  <c r="F11" i="2"/>
  <c r="AC10" i="8" l="1"/>
  <c r="AC15" i="8" s="1"/>
</calcChain>
</file>

<file path=xl/sharedStrings.xml><?xml version="1.0" encoding="utf-8"?>
<sst xmlns="http://schemas.openxmlformats.org/spreadsheetml/2006/main" count="194" uniqueCount="125">
  <si>
    <t xml:space="preserve">                                                                  </t>
  </si>
  <si>
    <t>OFICINA DE LIBRE ACCESO A LA INFORMACIÓN PÚBLICA</t>
  </si>
  <si>
    <t>Estadísticas y Balance de Gestión OAI</t>
  </si>
  <si>
    <t xml:space="preserve">    MEDIOS DE  INFORMACIÓNES REQUERIDAS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</si>
  <si>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</si>
  <si>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</si>
  <si>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</si>
  <si>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</si>
  <si>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</si>
  <si>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</si>
  <si>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</si>
  <si>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 xml:space="preserve">Descripción </t>
  </si>
  <si>
    <t>Portal Único de Solicitud de Acceso a la Información Pública (SAIP)</t>
  </si>
  <si>
    <t>Sistema de Administración de Denuncias, Quejas, Reclamaciones y Sugerencias 311</t>
  </si>
  <si>
    <t>Presencial</t>
  </si>
  <si>
    <t>Llamadas recibidas para otras informaciones</t>
  </si>
  <si>
    <t>Correos recibidos para otras informaciones</t>
  </si>
  <si>
    <t xml:space="preserve">Desglose por Sexo </t>
  </si>
  <si>
    <t>Mes</t>
  </si>
  <si>
    <t>Mujeres</t>
  </si>
  <si>
    <t>Hombres</t>
  </si>
  <si>
    <t>Total</t>
  </si>
  <si>
    <t>Denuncias y/o Reclamaciones</t>
  </si>
  <si>
    <t>Otras Solicitudes</t>
  </si>
  <si>
    <t>Sorteos de la institución</t>
  </si>
  <si>
    <t>%</t>
  </si>
  <si>
    <t>Cantidad</t>
  </si>
  <si>
    <t>Tipo de información</t>
  </si>
  <si>
    <t>Cantidad de Solicitudes por Tipo de Información</t>
  </si>
  <si>
    <t>Femenino</t>
  </si>
  <si>
    <t>Masculino</t>
  </si>
  <si>
    <t>AYUDAS UNICAS</t>
  </si>
  <si>
    <t>PERSONAS</t>
  </si>
  <si>
    <t>ORGANIZACIONES SOCIALES</t>
  </si>
  <si>
    <t>Item</t>
  </si>
  <si>
    <t>MES</t>
  </si>
  <si>
    <t>CANTIDAD DE PERSONAS BENEFICIADAS POR SEXO</t>
  </si>
  <si>
    <t>SEXO</t>
  </si>
  <si>
    <t>Sexo</t>
  </si>
  <si>
    <t>TIPO DE SORTEO</t>
  </si>
  <si>
    <t>CANTIDAD</t>
  </si>
  <si>
    <t>Bancas de Lotería</t>
  </si>
  <si>
    <t>Billetes</t>
  </si>
  <si>
    <t>PRODUCIDOS</t>
  </si>
  <si>
    <t>REHECHOS</t>
  </si>
  <si>
    <t>DESPACHADOS</t>
  </si>
  <si>
    <t>DEVUELTOS</t>
  </si>
  <si>
    <t>VENDIDOS</t>
  </si>
  <si>
    <t>Sorteo</t>
  </si>
  <si>
    <t>Valor</t>
  </si>
  <si>
    <t>TOTAL</t>
  </si>
  <si>
    <t>No.</t>
  </si>
  <si>
    <t>Económicas</t>
  </si>
  <si>
    <t>Electrodomésticos</t>
  </si>
  <si>
    <t>Ortopédicas</t>
  </si>
  <si>
    <t>Pago premios Menores Sorteos de Billetes</t>
  </si>
  <si>
    <t>Pago premios Menores Sorteo Extraordinario de Navidad 2021.</t>
  </si>
  <si>
    <t>SORTEO</t>
  </si>
  <si>
    <t>MONTO</t>
  </si>
  <si>
    <t>Total Pago Premios Menores de Billetes</t>
  </si>
  <si>
    <t>Total Pago Premios Menores de Sorteo Extraordinario de Navidad</t>
  </si>
  <si>
    <t>Teléfono</t>
  </si>
  <si>
    <t>Monto de Premios</t>
  </si>
  <si>
    <t>Pago de Premios</t>
  </si>
  <si>
    <t>Utilidad</t>
  </si>
  <si>
    <t>Enero</t>
  </si>
  <si>
    <t>Febrero</t>
  </si>
  <si>
    <t>Marzo</t>
  </si>
  <si>
    <t>Materiales de Constr.</t>
  </si>
  <si>
    <t>Ene</t>
  </si>
  <si>
    <t>Feb</t>
  </si>
  <si>
    <t>Mar</t>
  </si>
  <si>
    <t>20-40</t>
  </si>
  <si>
    <t>41-60</t>
  </si>
  <si>
    <t>61-80</t>
  </si>
  <si>
    <t>81-100</t>
  </si>
  <si>
    <t>DIRECCIÓN DE PRODUCCIÓN</t>
  </si>
  <si>
    <t>BOLETÍN ESTADÍSTICO PRIMER TRIMESTRE DEL 2022</t>
  </si>
  <si>
    <t xml:space="preserve">PRODUCCIÓN </t>
  </si>
  <si>
    <t xml:space="preserve">   COMERCIALIZACIÓN </t>
  </si>
  <si>
    <t>CANTIDAD IMPRESA (BILLETES)</t>
  </si>
  <si>
    <t>CANTIDAD RE-IMPRESOS (BILLETES)</t>
  </si>
  <si>
    <t>CANTIDAD ASIGNADA (BILLETES)</t>
  </si>
  <si>
    <t>CANTIDAD DESPACHADA (BILLETES)</t>
  </si>
  <si>
    <t>CANTIDAD DE DEVOLUCIONES (BILLETES)</t>
  </si>
  <si>
    <t>CANTIDAD VENDIDA (BILLETES)</t>
  </si>
  <si>
    <t>NO DESPACHADOS (BILLETES)</t>
  </si>
  <si>
    <t>% COMERCIALIZADO</t>
  </si>
  <si>
    <t>CALIDAD EN LA PRODUCCION</t>
  </si>
  <si>
    <t>Sorteo 4287</t>
  </si>
  <si>
    <t>Sorteo 4289</t>
  </si>
  <si>
    <t>Sorteo 4291</t>
  </si>
  <si>
    <t>Sorteo 4293</t>
  </si>
  <si>
    <t>Sorteo 4297</t>
  </si>
  <si>
    <t>Sorteo 4295</t>
  </si>
  <si>
    <t>ENERO-MARZO 2022</t>
  </si>
  <si>
    <t>Enero-Marzo 2022</t>
  </si>
  <si>
    <t xml:space="preserve">Marzo </t>
  </si>
  <si>
    <t xml:space="preserve">Correos recibidos para Información de los números ganadores del Sorteo Extraordinario de Navidad  2021 </t>
  </si>
  <si>
    <t>Llamadas recibidas para Información de los números ganadores del Sorteo Extraordinario de Navidad  2021</t>
  </si>
  <si>
    <t>Correos recibidos para Información de como ser vendedores de los Billetes de la Institución</t>
  </si>
  <si>
    <t>Llamadas recibidas Informacion de como consultar los números ganadores de los Sorteos de Billetes de la Institucón</t>
  </si>
  <si>
    <t xml:space="preserve">319 Solicitudes en Total </t>
  </si>
  <si>
    <t xml:space="preserve">       </t>
  </si>
  <si>
    <t>Sort I</t>
  </si>
  <si>
    <t>DyR</t>
  </si>
  <si>
    <t>OI</t>
  </si>
  <si>
    <t>correo</t>
  </si>
  <si>
    <t>llamada</t>
  </si>
  <si>
    <t>Sorteo Inst</t>
  </si>
  <si>
    <t>Denuncias</t>
  </si>
  <si>
    <t>Otras I</t>
  </si>
  <si>
    <t>Premios Mayores Sorteo Billetes</t>
  </si>
  <si>
    <t xml:space="preserve">Premios en Naturaleza Extraordinario de Navidad </t>
  </si>
  <si>
    <t>Premios Mayores Extraordinario de Navidad</t>
  </si>
  <si>
    <t>Premios Menores Extraordinario de Navidad</t>
  </si>
  <si>
    <t>Premios Menores Sorteo Billetes</t>
  </si>
  <si>
    <t xml:space="preserve">PROMEDIO </t>
  </si>
  <si>
    <t>Cant.</t>
  </si>
  <si>
    <t>Via</t>
  </si>
  <si>
    <t xml:space="preserve">Correo Electrónico </t>
  </si>
  <si>
    <t xml:space="preserve">Tipo </t>
  </si>
  <si>
    <t>Otros</t>
  </si>
  <si>
    <t>RANGO EDAD</t>
  </si>
  <si>
    <t>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</si>
</sst>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2060"/>
      <name val="Times New Roman"/>
      <family val="1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Arial"/>
      <family val="2"/>
    </font>
    <font>
      <sz val="11"/>
      <name val="Arial"/>
    </font>
    <font>
      <b/>
      <sz val="12"/>
      <color theme="1"/>
      <name val="Arial"/>
      <family val="2"/>
    </font>
    <font>
      <b/>
      <sz val="10"/>
      <color theme="1"/>
      <name val="Arial"/>
    </font>
    <font>
      <sz val="11"/>
      <color theme="1"/>
      <name val="Arial"/>
    </font>
    <font>
      <b/>
      <sz val="14"/>
      <color theme="1"/>
      <name val="Calibri"/>
      <family val="2"/>
    </font>
    <font>
      <b/>
      <sz val="14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b/>
      <sz val="13"/>
      <color theme="1"/>
      <name val="Calibri"/>
    </font>
    <font>
      <sz val="12"/>
      <color theme="1"/>
      <name val="Calibri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AEFD3"/>
        <bgColor indexed="64"/>
      </patternFill>
    </fill>
    <fill>
      <patternFill patternType="solid">
        <fgColor rgb="FF549E39"/>
        <bgColor indexed="64"/>
      </patternFill>
    </fill>
    <fill>
      <patternFill patternType="solid">
        <fgColor theme="9" tint="0.59999389629810485"/>
        <bgColor rgb="FF8EAAD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CC99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93D07C"/>
      </right>
      <top/>
      <bottom style="medium">
        <color rgb="FF93D07C"/>
      </bottom>
      <diagonal/>
    </border>
    <border>
      <left style="medium">
        <color rgb="FF93D07C"/>
      </left>
      <right style="medium">
        <color rgb="FF93D07C"/>
      </right>
      <top/>
      <bottom style="medium">
        <color rgb="FF93D07C"/>
      </bottom>
      <diagonal/>
    </border>
    <border>
      <left/>
      <right style="medium">
        <color rgb="FF549E39"/>
      </right>
      <top style="medium">
        <color rgb="FF549E39"/>
      </top>
      <bottom style="medium">
        <color rgb="FF549E39"/>
      </bottom>
      <diagonal/>
    </border>
    <border>
      <left/>
      <right/>
      <top style="medium">
        <color rgb="FF549E39"/>
      </top>
      <bottom style="medium">
        <color rgb="FF549E39"/>
      </bottom>
      <diagonal/>
    </border>
    <border>
      <left style="medium">
        <color rgb="FF549E39"/>
      </left>
      <right/>
      <top style="medium">
        <color rgb="FF549E39"/>
      </top>
      <bottom style="medium">
        <color rgb="FF549E3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0" fontId="14" fillId="2" borderId="17" xfId="0" applyNumberFormat="1" applyFont="1" applyFill="1" applyBorder="1" applyAlignment="1">
      <alignment horizontal="center" vertical="top"/>
    </xf>
    <xf numFmtId="0" fontId="14" fillId="2" borderId="17" xfId="0" applyFont="1" applyFill="1" applyBorder="1" applyAlignment="1">
      <alignment horizontal="center" vertical="top"/>
    </xf>
    <xf numFmtId="10" fontId="15" fillId="0" borderId="17" xfId="0" applyNumberFormat="1" applyFont="1" applyBorder="1" applyAlignment="1">
      <alignment horizontal="center" vertical="top"/>
    </xf>
    <xf numFmtId="0" fontId="15" fillId="0" borderId="17" xfId="0" applyFont="1" applyBorder="1" applyAlignment="1">
      <alignment horizontal="center" vertical="top"/>
    </xf>
    <xf numFmtId="0" fontId="16" fillId="0" borderId="18" xfId="0" applyFont="1" applyBorder="1" applyAlignment="1">
      <alignment vertical="top"/>
    </xf>
    <xf numFmtId="10" fontId="15" fillId="2" borderId="17" xfId="0" applyNumberFormat="1" applyFont="1" applyFill="1" applyBorder="1" applyAlignment="1">
      <alignment horizontal="center" vertical="top"/>
    </xf>
    <xf numFmtId="0" fontId="15" fillId="2" borderId="17" xfId="0" applyFont="1" applyFill="1" applyBorder="1" applyAlignment="1">
      <alignment horizontal="center" vertical="top"/>
    </xf>
    <xf numFmtId="0" fontId="16" fillId="2" borderId="18" xfId="0" applyFont="1" applyFill="1" applyBorder="1" applyAlignment="1">
      <alignment vertical="top"/>
    </xf>
    <xf numFmtId="0" fontId="14" fillId="2" borderId="18" xfId="0" applyFont="1" applyFill="1" applyBorder="1" applyAlignment="1">
      <alignment vertical="top"/>
    </xf>
    <xf numFmtId="0" fontId="14" fillId="2" borderId="18" xfId="0" applyFont="1" applyFill="1" applyBorder="1" applyAlignment="1">
      <alignment horizontal="center" vertical="top"/>
    </xf>
    <xf numFmtId="0" fontId="0" fillId="0" borderId="10" xfId="0" applyBorder="1"/>
    <xf numFmtId="0" fontId="9" fillId="0" borderId="6" xfId="0" applyFont="1" applyBorder="1" applyAlignment="1">
      <alignment horizontal="justify" vertical="center" wrapText="1"/>
    </xf>
    <xf numFmtId="0" fontId="0" fillId="0" borderId="8" xfId="0" applyBorder="1"/>
    <xf numFmtId="0" fontId="9" fillId="0" borderId="9" xfId="0" applyFont="1" applyBorder="1" applyAlignment="1">
      <alignment vertical="center" wrapText="1"/>
    </xf>
    <xf numFmtId="0" fontId="0" fillId="0" borderId="11" xfId="0" applyBorder="1"/>
    <xf numFmtId="0" fontId="9" fillId="0" borderId="12" xfId="0" applyFont="1" applyBorder="1" applyAlignment="1">
      <alignment horizontal="justify" vertical="center" wrapText="1"/>
    </xf>
    <xf numFmtId="0" fontId="0" fillId="0" borderId="14" xfId="0" applyBorder="1"/>
    <xf numFmtId="9" fontId="0" fillId="0" borderId="0" xfId="2" applyFont="1"/>
    <xf numFmtId="10" fontId="0" fillId="0" borderId="0" xfId="2" applyNumberFormat="1" applyFont="1"/>
    <xf numFmtId="0" fontId="15" fillId="0" borderId="10" xfId="0" applyFont="1" applyFill="1" applyBorder="1"/>
    <xf numFmtId="0" fontId="15" fillId="0" borderId="9" xfId="0" applyFont="1" applyFill="1" applyBorder="1"/>
    <xf numFmtId="0" fontId="15" fillId="0" borderId="11" xfId="0" applyFont="1" applyFill="1" applyBorder="1"/>
    <xf numFmtId="0" fontId="15" fillId="0" borderId="12" xfId="0" applyFont="1" applyFill="1" applyBorder="1"/>
    <xf numFmtId="0" fontId="15" fillId="0" borderId="13" xfId="0" applyFont="1" applyFill="1" applyBorder="1"/>
    <xf numFmtId="0" fontId="15" fillId="0" borderId="14" xfId="0" applyFont="1" applyFill="1" applyBorder="1"/>
    <xf numFmtId="0" fontId="2" fillId="0" borderId="0" xfId="0" applyFont="1"/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5" fillId="0" borderId="13" xfId="0" applyNumberFormat="1" applyFont="1" applyFill="1" applyBorder="1"/>
    <xf numFmtId="0" fontId="0" fillId="0" borderId="22" xfId="0" applyBorder="1"/>
    <xf numFmtId="0" fontId="0" fillId="0" borderId="6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2" fillId="0" borderId="12" xfId="0" applyFont="1" applyFill="1" applyBorder="1"/>
    <xf numFmtId="0" fontId="2" fillId="0" borderId="14" xfId="0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0" xfId="0" applyAlignment="1">
      <alignment vertical="center" wrapText="1"/>
    </xf>
    <xf numFmtId="164" fontId="0" fillId="0" borderId="0" xfId="1" applyNumberFormat="1" applyFont="1"/>
    <xf numFmtId="164" fontId="2" fillId="0" borderId="0" xfId="0" applyNumberFormat="1" applyFont="1"/>
    <xf numFmtId="164" fontId="17" fillId="0" borderId="0" xfId="1" applyNumberFormat="1" applyFont="1" applyAlignment="1">
      <alignment horizont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0" fillId="0" borderId="27" xfId="0" applyBorder="1"/>
    <xf numFmtId="0" fontId="2" fillId="0" borderId="28" xfId="0" applyFont="1" applyBorder="1" applyAlignment="1">
      <alignment horizontal="center"/>
    </xf>
    <xf numFmtId="0" fontId="0" fillId="0" borderId="28" xfId="0" applyBorder="1"/>
    <xf numFmtId="0" fontId="17" fillId="0" borderId="0" xfId="0" applyFont="1" applyAlignment="1">
      <alignment horizontal="center"/>
    </xf>
    <xf numFmtId="0" fontId="2" fillId="0" borderId="0" xfId="0" applyFont="1"/>
    <xf numFmtId="164" fontId="18" fillId="0" borderId="0" xfId="1" applyNumberFormat="1" applyFont="1"/>
    <xf numFmtId="164" fontId="0" fillId="0" borderId="0" xfId="0" applyNumberFormat="1"/>
    <xf numFmtId="9" fontId="0" fillId="0" borderId="24" xfId="2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12" xfId="0" applyFill="1" applyBorder="1"/>
    <xf numFmtId="9" fontId="0" fillId="0" borderId="24" xfId="2" applyFont="1" applyBorder="1"/>
    <xf numFmtId="9" fontId="0" fillId="0" borderId="14" xfId="2" applyFont="1" applyBorder="1"/>
    <xf numFmtId="0" fontId="19" fillId="0" borderId="0" xfId="3"/>
    <xf numFmtId="0" fontId="20" fillId="0" borderId="0" xfId="3" applyFont="1"/>
    <xf numFmtId="0" fontId="24" fillId="0" borderId="0" xfId="3" applyFont="1"/>
    <xf numFmtId="0" fontId="25" fillId="0" borderId="0" xfId="3" applyFont="1"/>
    <xf numFmtId="0" fontId="28" fillId="0" borderId="30" xfId="3" applyFont="1" applyBorder="1" applyAlignment="1">
      <alignment horizontal="center" vertical="center" wrapText="1"/>
    </xf>
    <xf numFmtId="0" fontId="28" fillId="0" borderId="9" xfId="3" applyFont="1" applyBorder="1" applyAlignment="1">
      <alignment horizontal="center" vertical="center" wrapText="1"/>
    </xf>
    <xf numFmtId="0" fontId="28" fillId="0" borderId="10" xfId="3" applyFont="1" applyBorder="1" applyAlignment="1">
      <alignment horizontal="center" vertical="center" wrapText="1"/>
    </xf>
    <xf numFmtId="0" fontId="28" fillId="0" borderId="11" xfId="3" applyFont="1" applyBorder="1" applyAlignment="1">
      <alignment horizontal="center" vertical="center" wrapText="1"/>
    </xf>
    <xf numFmtId="0" fontId="29" fillId="0" borderId="11" xfId="3" applyFont="1" applyBorder="1" applyAlignment="1">
      <alignment horizontal="center" vertical="center" wrapText="1"/>
    </xf>
    <xf numFmtId="0" fontId="30" fillId="0" borderId="31" xfId="3" applyFont="1" applyBorder="1" applyAlignment="1">
      <alignment horizontal="center" vertical="center"/>
    </xf>
    <xf numFmtId="3" fontId="31" fillId="0" borderId="9" xfId="3" applyNumberFormat="1" applyFont="1" applyBorder="1" applyAlignment="1">
      <alignment horizontal="center" vertical="center" wrapText="1"/>
    </xf>
    <xf numFmtId="0" fontId="31" fillId="0" borderId="10" xfId="3" applyFont="1" applyBorder="1" applyAlignment="1">
      <alignment horizontal="center" vertical="center"/>
    </xf>
    <xf numFmtId="3" fontId="31" fillId="0" borderId="11" xfId="3" applyNumberFormat="1" applyFont="1" applyBorder="1" applyAlignment="1">
      <alignment horizontal="center" vertical="center" wrapText="1"/>
    </xf>
    <xf numFmtId="4" fontId="31" fillId="0" borderId="10" xfId="3" applyNumberFormat="1" applyFont="1" applyBorder="1" applyAlignment="1">
      <alignment horizontal="center" vertical="center" wrapText="1"/>
    </xf>
    <xf numFmtId="3" fontId="31" fillId="0" borderId="10" xfId="3" applyNumberFormat="1" applyFont="1" applyBorder="1" applyAlignment="1">
      <alignment horizontal="center" vertical="center" wrapText="1"/>
    </xf>
    <xf numFmtId="10" fontId="31" fillId="0" borderId="11" xfId="4" applyNumberFormat="1" applyFont="1" applyFill="1" applyBorder="1" applyAlignment="1">
      <alignment horizontal="center" vertical="center" wrapText="1"/>
    </xf>
    <xf numFmtId="10" fontId="0" fillId="0" borderId="0" xfId="4" applyNumberFormat="1" applyFont="1" applyAlignment="1"/>
    <xf numFmtId="0" fontId="28" fillId="0" borderId="31" xfId="3" applyFont="1" applyBorder="1" applyAlignment="1">
      <alignment horizontal="center" vertical="center" wrapText="1"/>
    </xf>
    <xf numFmtId="3" fontId="31" fillId="0" borderId="9" xfId="3" applyNumberFormat="1" applyFont="1" applyBorder="1" applyAlignment="1">
      <alignment horizontal="center" vertical="center"/>
    </xf>
    <xf numFmtId="4" fontId="31" fillId="0" borderId="10" xfId="3" applyNumberFormat="1" applyFont="1" applyBorder="1" applyAlignment="1">
      <alignment horizontal="center" vertical="center"/>
    </xf>
    <xf numFmtId="0" fontId="30" fillId="0" borderId="32" xfId="3" applyFont="1" applyBorder="1" applyAlignment="1">
      <alignment horizontal="center" vertical="center"/>
    </xf>
    <xf numFmtId="3" fontId="31" fillId="0" borderId="12" xfId="3" applyNumberFormat="1" applyFont="1" applyBorder="1" applyAlignment="1">
      <alignment horizontal="center" vertical="center"/>
    </xf>
    <xf numFmtId="0" fontId="31" fillId="0" borderId="13" xfId="3" applyFont="1" applyBorder="1" applyAlignment="1">
      <alignment horizontal="center" vertical="center"/>
    </xf>
    <xf numFmtId="3" fontId="31" fillId="0" borderId="14" xfId="3" applyNumberFormat="1" applyFont="1" applyBorder="1" applyAlignment="1">
      <alignment horizontal="center" vertical="center" wrapText="1"/>
    </xf>
    <xf numFmtId="4" fontId="31" fillId="0" borderId="13" xfId="3" applyNumberFormat="1" applyFont="1" applyBorder="1" applyAlignment="1">
      <alignment horizontal="center" vertical="center"/>
    </xf>
    <xf numFmtId="4" fontId="31" fillId="0" borderId="13" xfId="3" applyNumberFormat="1" applyFont="1" applyBorder="1" applyAlignment="1">
      <alignment horizontal="center" vertical="center" wrapText="1"/>
    </xf>
    <xf numFmtId="3" fontId="31" fillId="0" borderId="13" xfId="3" applyNumberFormat="1" applyFont="1" applyBorder="1" applyAlignment="1">
      <alignment horizontal="center" vertical="center" wrapText="1"/>
    </xf>
    <xf numFmtId="2" fontId="19" fillId="0" borderId="0" xfId="3" applyNumberFormat="1"/>
    <xf numFmtId="0" fontId="28" fillId="0" borderId="29" xfId="3" applyFont="1" applyBorder="1" applyAlignment="1">
      <alignment horizontal="center" vertical="center" wrapText="1"/>
    </xf>
    <xf numFmtId="10" fontId="31" fillId="0" borderId="29" xfId="2" applyNumberFormat="1" applyFont="1" applyBorder="1" applyAlignment="1">
      <alignment horizontal="center" vertical="center"/>
    </xf>
    <xf numFmtId="3" fontId="0" fillId="0" borderId="0" xfId="0" applyNumberFormat="1"/>
    <xf numFmtId="10" fontId="31" fillId="0" borderId="10" xfId="2" applyNumberFormat="1" applyFont="1" applyBorder="1" applyAlignment="1">
      <alignment horizontal="center" vertical="center"/>
    </xf>
    <xf numFmtId="3" fontId="31" fillId="0" borderId="10" xfId="3" applyNumberFormat="1" applyFont="1" applyBorder="1" applyAlignment="1">
      <alignment horizontal="center" vertical="center"/>
    </xf>
    <xf numFmtId="0" fontId="30" fillId="0" borderId="9" xfId="3" applyFont="1" applyBorder="1" applyAlignment="1">
      <alignment horizontal="center" vertical="center"/>
    </xf>
    <xf numFmtId="3" fontId="31" fillId="0" borderId="11" xfId="3" applyNumberFormat="1" applyFont="1" applyBorder="1" applyAlignment="1">
      <alignment horizontal="center" vertical="center"/>
    </xf>
    <xf numFmtId="0" fontId="30" fillId="0" borderId="12" xfId="3" applyFont="1" applyBorder="1" applyAlignment="1">
      <alignment horizontal="center" vertical="center"/>
    </xf>
    <xf numFmtId="3" fontId="31" fillId="0" borderId="13" xfId="3" applyNumberFormat="1" applyFont="1" applyBorder="1" applyAlignment="1">
      <alignment horizontal="center" vertical="center"/>
    </xf>
    <xf numFmtId="10" fontId="31" fillId="0" borderId="13" xfId="2" applyNumberFormat="1" applyFont="1" applyBorder="1" applyAlignment="1">
      <alignment horizontal="center" vertical="center"/>
    </xf>
    <xf numFmtId="3" fontId="31" fillId="0" borderId="14" xfId="3" applyNumberFormat="1" applyFont="1" applyBorder="1" applyAlignment="1">
      <alignment horizontal="center" vertical="center"/>
    </xf>
    <xf numFmtId="0" fontId="30" fillId="0" borderId="23" xfId="3" applyFont="1" applyBorder="1" applyAlignment="1">
      <alignment horizontal="center" vertical="center"/>
    </xf>
    <xf numFmtId="3" fontId="31" fillId="0" borderId="27" xfId="3" applyNumberFormat="1" applyFont="1" applyBorder="1" applyAlignment="1">
      <alignment horizontal="center" vertical="center" wrapText="1"/>
    </xf>
    <xf numFmtId="0" fontId="31" fillId="0" borderId="27" xfId="3" applyFont="1" applyBorder="1" applyAlignment="1">
      <alignment horizontal="center" vertical="center"/>
    </xf>
    <xf numFmtId="10" fontId="31" fillId="0" borderId="27" xfId="2" applyNumberFormat="1" applyFont="1" applyBorder="1" applyAlignment="1">
      <alignment horizontal="center" vertical="center"/>
    </xf>
    <xf numFmtId="3" fontId="31" fillId="0" borderId="24" xfId="3" applyNumberFormat="1" applyFont="1" applyBorder="1" applyAlignment="1">
      <alignment horizontal="center" vertical="center" wrapText="1"/>
    </xf>
    <xf numFmtId="0" fontId="28" fillId="0" borderId="25" xfId="3" applyFont="1" applyBorder="1" applyAlignment="1">
      <alignment horizontal="center" vertical="center" wrapText="1"/>
    </xf>
    <xf numFmtId="0" fontId="28" fillId="0" borderId="28" xfId="3" applyFont="1" applyBorder="1" applyAlignment="1">
      <alignment horizontal="center" vertical="center" wrapText="1"/>
    </xf>
    <xf numFmtId="0" fontId="28" fillId="0" borderId="26" xfId="3" applyFont="1" applyBorder="1" applyAlignment="1">
      <alignment horizontal="center" vertical="center" wrapText="1"/>
    </xf>
    <xf numFmtId="10" fontId="31" fillId="0" borderId="14" xfId="4" applyNumberFormat="1" applyFont="1" applyFill="1" applyBorder="1" applyAlignment="1">
      <alignment horizontal="center" vertical="center" wrapText="1"/>
    </xf>
    <xf numFmtId="4" fontId="31" fillId="0" borderId="27" xfId="3" applyNumberFormat="1" applyFont="1" applyBorder="1" applyAlignment="1">
      <alignment horizontal="center" vertical="center" wrapText="1"/>
    </xf>
    <xf numFmtId="10" fontId="31" fillId="0" borderId="24" xfId="4" applyNumberFormat="1" applyFont="1" applyFill="1" applyBorder="1" applyAlignment="1">
      <alignment horizontal="center" vertical="center" wrapText="1"/>
    </xf>
    <xf numFmtId="0" fontId="29" fillId="0" borderId="26" xfId="3" applyFont="1" applyBorder="1" applyAlignment="1">
      <alignment horizontal="center" vertical="center" wrapText="1"/>
    </xf>
    <xf numFmtId="4" fontId="0" fillId="0" borderId="0" xfId="0" applyNumberFormat="1"/>
    <xf numFmtId="4" fontId="31" fillId="0" borderId="0" xfId="3" applyNumberFormat="1" applyFont="1" applyFill="1" applyBorder="1" applyAlignment="1">
      <alignment horizontal="center" vertical="center"/>
    </xf>
    <xf numFmtId="9" fontId="10" fillId="0" borderId="5" xfId="0" applyNumberFormat="1" applyFont="1" applyBorder="1" applyAlignment="1">
      <alignment horizontal="center" vertical="center" wrapText="1"/>
    </xf>
    <xf numFmtId="164" fontId="0" fillId="0" borderId="10" xfId="0" applyNumberFormat="1" applyBorder="1"/>
    <xf numFmtId="9" fontId="0" fillId="0" borderId="11" xfId="2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9" fontId="2" fillId="0" borderId="14" xfId="2" applyFont="1" applyBorder="1" applyAlignment="1">
      <alignment horizontal="center"/>
    </xf>
    <xf numFmtId="164" fontId="0" fillId="0" borderId="27" xfId="0" applyNumberFormat="1" applyBorder="1"/>
    <xf numFmtId="165" fontId="0" fillId="0" borderId="11" xfId="2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0" fontId="32" fillId="0" borderId="2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1" fillId="0" borderId="0" xfId="3" applyFont="1" applyAlignment="1">
      <alignment horizontal="center" vertical="center"/>
    </xf>
    <xf numFmtId="0" fontId="22" fillId="0" borderId="0" xfId="3" applyFont="1"/>
    <xf numFmtId="0" fontId="23" fillId="0" borderId="0" xfId="3" applyFont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22" fillId="5" borderId="2" xfId="3" applyFont="1" applyFill="1" applyBorder="1"/>
    <xf numFmtId="0" fontId="22" fillId="5" borderId="3" xfId="3" applyFont="1" applyFill="1" applyBorder="1"/>
    <xf numFmtId="0" fontId="26" fillId="6" borderId="1" xfId="3" applyFont="1" applyFill="1" applyBorder="1" applyAlignment="1">
      <alignment horizontal="center" vertical="center"/>
    </xf>
    <xf numFmtId="0" fontId="27" fillId="6" borderId="2" xfId="3" applyFont="1" applyFill="1" applyBorder="1" applyAlignment="1">
      <alignment horizontal="center" vertical="center"/>
    </xf>
    <xf numFmtId="0" fontId="27" fillId="6" borderId="3" xfId="3" applyFont="1" applyFill="1" applyBorder="1" applyAlignment="1">
      <alignment horizontal="center" vertical="center"/>
    </xf>
    <xf numFmtId="0" fontId="26" fillId="4" borderId="25" xfId="3" applyFont="1" applyFill="1" applyBorder="1" applyAlignment="1">
      <alignment horizontal="center" vertical="center" wrapText="1"/>
    </xf>
    <xf numFmtId="0" fontId="26" fillId="4" borderId="28" xfId="3" applyFont="1" applyFill="1" applyBorder="1" applyAlignment="1">
      <alignment horizontal="center" vertical="center" wrapText="1"/>
    </xf>
    <xf numFmtId="0" fontId="26" fillId="4" borderId="26" xfId="3" applyFont="1" applyFill="1" applyBorder="1" applyAlignment="1">
      <alignment horizontal="center" vertical="center" wrapText="1"/>
    </xf>
    <xf numFmtId="0" fontId="26" fillId="6" borderId="25" xfId="3" applyFont="1" applyFill="1" applyBorder="1" applyAlignment="1">
      <alignment horizontal="center" vertical="center"/>
    </xf>
    <xf numFmtId="0" fontId="26" fillId="6" borderId="28" xfId="3" applyFont="1" applyFill="1" applyBorder="1" applyAlignment="1">
      <alignment horizontal="center" vertical="center"/>
    </xf>
    <xf numFmtId="0" fontId="26" fillId="6" borderId="26" xfId="3" applyFont="1" applyFill="1" applyBorder="1" applyAlignment="1">
      <alignment horizontal="center" vertical="center"/>
    </xf>
    <xf numFmtId="0" fontId="28" fillId="0" borderId="36" xfId="3" applyFont="1" applyBorder="1" applyAlignment="1">
      <alignment horizontal="center" vertical="center" wrapText="1"/>
    </xf>
    <xf numFmtId="0" fontId="28" fillId="0" borderId="37" xfId="3" applyFont="1" applyBorder="1" applyAlignment="1">
      <alignment horizontal="center" vertical="center" wrapText="1"/>
    </xf>
    <xf numFmtId="0" fontId="28" fillId="0" borderId="38" xfId="3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top" wrapText="1"/>
    </xf>
    <xf numFmtId="0" fontId="14" fillId="3" borderId="20" xfId="0" applyFont="1" applyFill="1" applyBorder="1" applyAlignment="1">
      <alignment horizontal="center" vertical="top" wrapText="1"/>
    </xf>
    <xf numFmtId="0" fontId="14" fillId="3" borderId="19" xfId="0" applyFont="1" applyFill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0" fillId="0" borderId="25" xfId="0" applyBorder="1" applyAlignment="1"/>
    <xf numFmtId="0" fontId="0" fillId="0" borderId="26" xfId="0" applyBorder="1" applyAlignment="1"/>
  </cellXfs>
  <cellStyles count="5">
    <cellStyle name="Millares" xfId="1" builtinId="3"/>
    <cellStyle name="Normal" xfId="0" builtinId="0"/>
    <cellStyle name="Normal 2" xfId="3" xr:uid="{23BA7747-F0F0-4EE2-9D24-961FA578BF4A}"/>
    <cellStyle name="Porcentaje" xfId="2" builtinId="5"/>
    <cellStyle name="Porcentaje 2" xfId="4" xr:uid="{59997330-2965-4E4E-88D0-BBCB51184AF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Cantidad de Ayudas por Rango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'Programas asistenciales'!$B$24</c:f>
              <c:strCache>
                <c:ptCount val="1"/>
                <c:pt idx="0">
                  <c:v>RANGO EDAD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'Programas asistenciales'!$B$25:$B$28</c:f>
              <c:strCache>
                <c:ptCount val="4"/>
                <c:pt idx="0">
                  <c:v>20-40</c:v>
                </c:pt>
                <c:pt idx="1">
                  <c:v>41-60</c:v>
                </c:pt>
                <c:pt idx="2">
                  <c:v>61-80</c:v>
                </c:pt>
                <c:pt idx="3">
                  <c:v>81-100</c:v>
                </c:pt>
              </c:strCache>
            </c:strRef>
          </c:cat>
          <c:val>
            <c:numRef>
              <c:f>'Programas asistenciales'!$C$25:$C$28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8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64-3046-8541-363992299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179904"/>
        <c:axId val="93181440"/>
      </c:barChart>
      <c:catAx>
        <c:axId val="93179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3181440"/>
        <c:crosses val="autoZero"/>
        <c:auto val="1"/>
        <c:lblAlgn val="ctr"/>
        <c:lblOffset val="100"/>
        <c:noMultiLvlLbl val="0"/>
      </c:catAx>
      <c:valAx>
        <c:axId val="93181440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3179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Solicitudes a Través de</a:t>
            </a:r>
            <a:r>
              <a:rPr lang="en-US"/>
              <a:t>: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'libre acceso'!$L$15</c:f>
              <c:strCache>
                <c:ptCount val="1"/>
                <c:pt idx="0">
                  <c:v>Cant.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'libre acceso'!$K$16:$K$18</c:f>
              <c:strCache>
                <c:ptCount val="3"/>
                <c:pt idx="0">
                  <c:v>Teléfono</c:v>
                </c:pt>
                <c:pt idx="1">
                  <c:v>Correo Electrónico </c:v>
                </c:pt>
                <c:pt idx="2">
                  <c:v>SAIP</c:v>
                </c:pt>
              </c:strCache>
            </c:strRef>
          </c:cat>
          <c:val>
            <c:numRef>
              <c:f>'libre acceso'!$L$16:$L$18</c:f>
              <c:numCache>
                <c:formatCode>General</c:formatCode>
                <c:ptCount val="3"/>
                <c:pt idx="0">
                  <c:v>265</c:v>
                </c:pt>
                <c:pt idx="1">
                  <c:v>49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B-4541-B43D-E970E9263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2897736"/>
        <c:axId val="582899048"/>
      </c:barChart>
      <c:catAx>
        <c:axId val="582897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2899048"/>
        <c:crosses val="autoZero"/>
        <c:auto val="1"/>
        <c:lblAlgn val="ctr"/>
        <c:lblOffset val="100"/>
        <c:noMultiLvlLbl val="0"/>
      </c:catAx>
      <c:valAx>
        <c:axId val="582899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82897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3D3-4B9B-9171-70EE6C56742A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3D3-4B9B-9171-70EE6C5674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Sheet1!$C$10:$C$12</c:f>
              <c:strCache>
                <c:ptCount val="3"/>
                <c:pt idx="0">
                  <c:v>Monto de Premios</c:v>
                </c:pt>
                <c:pt idx="1">
                  <c:v>Pago de Premios</c:v>
                </c:pt>
                <c:pt idx="2">
                  <c:v>Utilidad</c:v>
                </c:pt>
              </c:strCache>
            </c:strRef>
          </c:cat>
          <c:val>
            <c:numRef>
              <c:f>Sheet1!$D$10:$D$12</c:f>
              <c:numCache>
                <c:formatCode>_(* #,##0_);_(* \(#,##0\);_(* "-"??_);_(@_)</c:formatCode>
                <c:ptCount val="3"/>
                <c:pt idx="0">
                  <c:v>200024000</c:v>
                </c:pt>
                <c:pt idx="1">
                  <c:v>118972000</c:v>
                </c:pt>
                <c:pt idx="2">
                  <c:v>193139364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8-3D49-A6F1-CC0FA2D32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6814464"/>
        <c:axId val="166816000"/>
        <c:axId val="0"/>
      </c:bar3DChart>
      <c:catAx>
        <c:axId val="16681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66816000"/>
        <c:crosses val="autoZero"/>
        <c:auto val="1"/>
        <c:lblAlgn val="ctr"/>
        <c:lblOffset val="100"/>
        <c:noMultiLvlLbl val="0"/>
      </c:catAx>
      <c:valAx>
        <c:axId val="166816000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6681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Tipo y Cantidades de Ayudas únicas y Donaciones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'Programas asistenciales'!$K$8</c:f>
              <c:strCache>
                <c:ptCount val="1"/>
                <c:pt idx="0">
                  <c:v>Cant.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'Programas asistenciales'!$J$9:$J$13</c:f>
              <c:strCache>
                <c:ptCount val="5"/>
                <c:pt idx="0">
                  <c:v>Ortopédicas</c:v>
                </c:pt>
                <c:pt idx="1">
                  <c:v>Electrodomésticos</c:v>
                </c:pt>
                <c:pt idx="2">
                  <c:v>Materiales de Constr.</c:v>
                </c:pt>
                <c:pt idx="3">
                  <c:v>Económicas</c:v>
                </c:pt>
                <c:pt idx="4">
                  <c:v>Otros</c:v>
                </c:pt>
              </c:strCache>
            </c:strRef>
          </c:cat>
          <c:val>
            <c:numRef>
              <c:f>'Programas asistenciales'!$K$9:$K$13</c:f>
              <c:numCache>
                <c:formatCode>General</c:formatCode>
                <c:ptCount val="5"/>
                <c:pt idx="0">
                  <c:v>20</c:v>
                </c:pt>
                <c:pt idx="1">
                  <c:v>12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16-42F3-9F98-990C04DE2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183184"/>
        <c:axId val="646179576"/>
      </c:barChart>
      <c:catAx>
        <c:axId val="6461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6179576"/>
        <c:crosses val="autoZero"/>
        <c:auto val="1"/>
        <c:lblAlgn val="ctr"/>
        <c:lblOffset val="100"/>
        <c:noMultiLvlLbl val="0"/>
      </c:catAx>
      <c:valAx>
        <c:axId val="64617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6183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'Programas asistenciales'!$S$38</c:f>
              <c:strCache>
                <c:ptCount val="1"/>
                <c:pt idx="0">
                  <c:v>Femenino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'Programas asistenciales'!$T$37:$U$37</c:f>
              <c:strCache>
                <c:ptCount val="2"/>
                <c:pt idx="0">
                  <c:v>Cantidad</c:v>
                </c:pt>
                <c:pt idx="1">
                  <c:v>%</c:v>
                </c:pt>
              </c:strCache>
            </c:strRef>
          </c:cat>
          <c:val>
            <c:numRef>
              <c:f>'Programas asistenciales'!$T$38:$U$38</c:f>
              <c:numCache>
                <c:formatCode>0%</c:formatCode>
                <c:ptCount val="2"/>
                <c:pt idx="0" formatCode="General">
                  <c:v>19</c:v>
                </c:pt>
                <c:pt idx="1">
                  <c:v>0.82608695652173914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E-4280-9DA9-29AC8AE1C6BE}"/>
            </c:ext>
          </c:extLst>
        </c:ser>
        <c:ser>
          <c:idx val="1"/>
          <c:order val="1"/>
          <c:tx>
            <c:strRef>
              <c:f>'Programas asistenciales'!$S$39</c:f>
              <c:strCache>
                <c:ptCount val="1"/>
                <c:pt idx="0">
                  <c:v>Masculino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'Programas asistenciales'!$T$37:$U$37</c:f>
              <c:strCache>
                <c:ptCount val="2"/>
                <c:pt idx="0">
                  <c:v>Cantidad</c:v>
                </c:pt>
                <c:pt idx="1">
                  <c:v>%</c:v>
                </c:pt>
              </c:strCache>
            </c:strRef>
          </c:cat>
          <c:val>
            <c:numRef>
              <c:f>'Programas asistenciales'!$T$39:$U$39</c:f>
              <c:numCache>
                <c:formatCode>0%</c:formatCode>
                <c:ptCount val="2"/>
                <c:pt idx="0" formatCode="General">
                  <c:v>4</c:v>
                </c:pt>
                <c:pt idx="1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E-4280-9DA9-29AC8AE1C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'Programas asistenciales'!$S$38</c:f>
              <c:strCache>
                <c:ptCount val="1"/>
                <c:pt idx="0">
                  <c:v>Femenino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'Programas asistenciales'!$T$37:$U$37</c:f>
              <c:strCache>
                <c:ptCount val="2"/>
                <c:pt idx="0">
                  <c:v>Cantidad</c:v>
                </c:pt>
                <c:pt idx="1">
                  <c:v>%</c:v>
                </c:pt>
              </c:strCache>
            </c:strRef>
          </c:cat>
          <c:val>
            <c:numRef>
              <c:f>'Programas asistenciales'!$T$38:$U$38</c:f>
              <c:numCache>
                <c:formatCode>0%</c:formatCode>
                <c:ptCount val="2"/>
                <c:pt idx="0" formatCode="General">
                  <c:v>19</c:v>
                </c:pt>
                <c:pt idx="1">
                  <c:v>0.82608695652173914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7-4962-A65E-03DF70C2014A}"/>
            </c:ext>
          </c:extLst>
        </c:ser>
        <c:ser>
          <c:idx val="1"/>
          <c:order val="1"/>
          <c:tx>
            <c:strRef>
              <c:f>'Programas asistenciales'!$S$39</c:f>
              <c:strCache>
                <c:ptCount val="1"/>
                <c:pt idx="0">
                  <c:v>Masculino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'Programas asistenciales'!$T$37:$U$37</c:f>
              <c:strCache>
                <c:ptCount val="2"/>
                <c:pt idx="0">
                  <c:v>Cantidad</c:v>
                </c:pt>
                <c:pt idx="1">
                  <c:v>%</c:v>
                </c:pt>
              </c:strCache>
            </c:strRef>
          </c:cat>
          <c:val>
            <c:numRef>
              <c:f>'Programas asistenciales'!$T$39:$U$39</c:f>
              <c:numCache>
                <c:formatCode>0%</c:formatCode>
                <c:ptCount val="2"/>
                <c:pt idx="0" formatCode="General">
                  <c:v>4</c:v>
                </c:pt>
                <c:pt idx="1">
                  <c:v>0.17391304347826086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D7-4962-A65E-03DF70C20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800" b="1" i="0" baseline="0">
                <a:effectLst/>
              </a:rPr>
              <a:t>Solicitudes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'Programas asistenciales'!$T$37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'Programas asistenciales'!$S$38:$S$39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'Programas asistenciales'!$T$38:$T$39</c:f>
              <c:numCache>
                <c:formatCode>General</c:formatCode>
                <c:ptCount val="2"/>
                <c:pt idx="0">
                  <c:v>19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3-4054-8110-506EAD24533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Calidad de la Produción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5000000000000001E-2"/>
                  <c:y val="1.85185185185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14-E148-B202-818859721840}"/>
                </c:ext>
              </c:extLst>
            </c:dLbl>
            <c:dLbl>
              <c:idx val="1"/>
              <c:layout>
                <c:manualLayout>
                  <c:x val="3.0555555555555582E-2"/>
                  <c:y val="1.8518518518518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14-E148-B202-8188597218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poducción!$D$3:$D$8</c:f>
              <c:strCache>
                <c:ptCount val="6"/>
                <c:pt idx="0">
                  <c:v>Sorteo 4287</c:v>
                </c:pt>
                <c:pt idx="1">
                  <c:v>Sorteo 4289</c:v>
                </c:pt>
                <c:pt idx="2">
                  <c:v>Sorteo 4291</c:v>
                </c:pt>
                <c:pt idx="3">
                  <c:v>Sorteo 4293</c:v>
                </c:pt>
                <c:pt idx="4">
                  <c:v>Sorteo 4295</c:v>
                </c:pt>
                <c:pt idx="5">
                  <c:v>Sorteo 4297</c:v>
                </c:pt>
              </c:strCache>
            </c:strRef>
          </c:cat>
          <c:val>
            <c:numRef>
              <c:f>poducción!$G$3:$G$8</c:f>
              <c:numCache>
                <c:formatCode>0.00%</c:formatCode>
                <c:ptCount val="6"/>
                <c:pt idx="0">
                  <c:v>0.99746938775510208</c:v>
                </c:pt>
                <c:pt idx="1">
                  <c:v>0.99261224489795918</c:v>
                </c:pt>
                <c:pt idx="2">
                  <c:v>0.99248979591836739</c:v>
                </c:pt>
                <c:pt idx="3">
                  <c:v>0.98024489795918368</c:v>
                </c:pt>
                <c:pt idx="4">
                  <c:v>0.99790697674418605</c:v>
                </c:pt>
                <c:pt idx="5">
                  <c:v>0.99846511627906975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14-E148-B202-8188597218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973952"/>
        <c:axId val="94975488"/>
        <c:axId val="0"/>
      </c:bar3DChart>
      <c:catAx>
        <c:axId val="9497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975488"/>
        <c:crosses val="autoZero"/>
        <c:auto val="1"/>
        <c:lblAlgn val="ctr"/>
        <c:lblOffset val="100"/>
        <c:noMultiLvlLbl val="0"/>
      </c:catAx>
      <c:valAx>
        <c:axId val="9497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9497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Pago</a:t>
            </a:r>
            <a:r>
              <a:rPr lang="es-DO" baseline="0"/>
              <a:t> de Premios </a:t>
            </a:r>
            <a:endParaRPr lang="es-DO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25C-1147-8429-A0993270DC58}"/>
              </c:ext>
            </c:extLst>
          </c:dPt>
          <c:dPt>
            <c:idx val="1"/>
            <c:bubble3D val="0"/>
            <c:spPr>
              <a:solidFill>
                <a:srgbClr val="FF66CC"/>
              </a:solidFill>
            </c:spPr>
            <c:extLst>
              <c:ext xmlns:c16="http://schemas.microsoft.com/office/drawing/2014/chart" uri="{C3380CC4-5D6E-409C-BE32-E72D297353CC}">
                <c16:uniqueId val="{00000003-925C-1147-8429-A0993270DC58}"/>
              </c:ext>
            </c:extLst>
          </c:dPt>
          <c:dLbls>
            <c:dLbl>
              <c:idx val="0"/>
              <c:layout>
                <c:manualLayout>
                  <c:x val="-0.20559429819968891"/>
                  <c:y val="-0.243255149212277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5C-1147-8429-A0993270DC58}"/>
                </c:ext>
              </c:extLst>
            </c:dLbl>
            <c:dLbl>
              <c:idx val="1"/>
              <c:layout>
                <c:manualLayout>
                  <c:x val="0.16990010085645849"/>
                  <c:y val="4.1331036213860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5C-1147-8429-A0993270DC5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'pago premios'!$AA$10:$AA$14</c:f>
              <c:strCache>
                <c:ptCount val="5"/>
                <c:pt idx="0">
                  <c:v>Premios Mayores Sorteo Billetes</c:v>
                </c:pt>
                <c:pt idx="1">
                  <c:v>Premios Mayores Extraordinario de Navidad</c:v>
                </c:pt>
                <c:pt idx="2">
                  <c:v>Premios en Naturaleza Extraordinario de Navidad </c:v>
                </c:pt>
                <c:pt idx="3">
                  <c:v>Premios Menores Extraordinario de Navidad</c:v>
                </c:pt>
                <c:pt idx="4">
                  <c:v>Premios Menores Sorteo Billetes</c:v>
                </c:pt>
              </c:strCache>
            </c:strRef>
          </c:cat>
          <c:val>
            <c:numRef>
              <c:f>'pago premios'!$AB$10:$AB$14</c:f>
              <c:numCache>
                <c:formatCode>_(* #,##0_);_(* \(#,##0\);_(* "-"??_);_(@_)</c:formatCode>
                <c:ptCount val="5"/>
                <c:pt idx="0">
                  <c:v>15000000</c:v>
                </c:pt>
                <c:pt idx="1">
                  <c:v>5238000</c:v>
                </c:pt>
                <c:pt idx="2">
                  <c:v>94000000</c:v>
                </c:pt>
                <c:pt idx="3">
                  <c:v>484000</c:v>
                </c:pt>
                <c:pt idx="4">
                  <c:v>1985475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5C-1147-8429-A0993270DC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DO"/>
              <a:t>Solicitudes por Tipo de Información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'libre acceso'!$I$39:$I$41</c:f>
              <c:strCache>
                <c:ptCount val="3"/>
                <c:pt idx="0">
                  <c:v>Sorteos de la institución</c:v>
                </c:pt>
                <c:pt idx="1">
                  <c:v>Otras Solicitudes</c:v>
                </c:pt>
                <c:pt idx="2">
                  <c:v>Denuncias y/o Reclamaciones</c:v>
                </c:pt>
              </c:strCache>
            </c:strRef>
          </c:cat>
          <c:val>
            <c:numRef>
              <c:f>'libre acceso'!$J$39:$J$41</c:f>
              <c:numCache>
                <c:formatCode>General</c:formatCode>
                <c:ptCount val="3"/>
                <c:pt idx="0">
                  <c:v>265</c:v>
                </c:pt>
                <c:pt idx="1">
                  <c:v>49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D-4D90-82DB-9F926386826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4866048"/>
        <c:axId val="94876032"/>
        <c:axId val="0"/>
      </c:bar3DChart>
      <c:catAx>
        <c:axId val="948660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94876032"/>
        <c:crosses val="autoZero"/>
        <c:auto val="1"/>
        <c:lblAlgn val="ctr"/>
        <c:lblOffset val="100"/>
        <c:noMultiLvlLbl val="0"/>
      </c:catAx>
      <c:valAx>
        <c:axId val="948760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9486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Solicitudes por Sexo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AE1-4B77-8819-2DC39B31528F}"/>
              </c:ext>
            </c:extLst>
          </c:dPt>
          <c:dPt>
            <c:idx val="1"/>
            <c:bubble3D val="0"/>
            <c:spPr>
              <a:solidFill>
                <a:srgbClr val="FF66CC"/>
              </a:solidFill>
            </c:spPr>
            <c:extLst>
              <c:ext xmlns:c16="http://schemas.microsoft.com/office/drawing/2014/chart" uri="{C3380CC4-5D6E-409C-BE32-E72D297353CC}">
                <c16:uniqueId val="{00000003-0AE1-4B77-8819-2DC39B31528F}"/>
              </c:ext>
            </c:extLst>
          </c:dPt>
          <c:dLbls>
            <c:dLbl>
              <c:idx val="0"/>
              <c:layout>
                <c:manualLayout>
                  <c:x val="-0.2055943907177252"/>
                  <c:y val="-8.24415999656370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E1-4B77-8819-2DC39B31528F}"/>
                </c:ext>
              </c:extLst>
            </c:dLbl>
            <c:dLbl>
              <c:idx val="1"/>
              <c:layout>
                <c:manualLayout>
                  <c:x val="0.16990010085645826"/>
                  <c:y val="4.13310362138603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s-DO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E1-4B77-8819-2DC39B31528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'libre acceso'!$G$41:$G$42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'libre acceso'!$H$41:$H$42</c:f>
              <c:numCache>
                <c:formatCode>General</c:formatCode>
                <c:ptCount val="2"/>
                <c:pt idx="0">
                  <c:v>145</c:v>
                </c:pt>
                <c:pt idx="1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E1-4B77-8819-2DC39B31528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639536</xdr:colOff>
      <xdr:row>21</xdr:row>
      <xdr:rowOff>149679</xdr:rowOff>
    </xdr:from>
    <xdr:to>
      <xdr:col>9</xdr:col>
      <xdr:colOff>1238250</xdr:colOff>
      <xdr:row>39</xdr:row>
      <xdr:rowOff>0</xdr:rowOff>
    </xdr:to>
    <xdr:graphicFrame macro="">
      <xdr:nvGraphicFramePr>
        <xdr:cNvPr id="8" name="Gráfico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149679</xdr:colOff>
      <xdr:row>3</xdr:row>
      <xdr:rowOff>97970</xdr:rowOff>
    </xdr:from>
    <xdr:to>
      <xdr:col>17</xdr:col>
      <xdr:colOff>299357</xdr:colOff>
      <xdr:row>23</xdr:row>
      <xdr:rowOff>136071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4E5AB-6F07-40D7-85D5-64E6B25C1D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1061357</xdr:colOff>
      <xdr:row>41</xdr:row>
      <xdr:rowOff>179614</xdr:rowOff>
    </xdr:from>
    <xdr:to>
      <xdr:col>19</xdr:col>
      <xdr:colOff>653143</xdr:colOff>
      <xdr:row>56</xdr:row>
      <xdr:rowOff>65314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6F47FBD-018A-4EEC-835A-46FABBEA38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1061357</xdr:colOff>
      <xdr:row>41</xdr:row>
      <xdr:rowOff>179614</xdr:rowOff>
    </xdr:from>
    <xdr:to>
      <xdr:col>19</xdr:col>
      <xdr:colOff>653143</xdr:colOff>
      <xdr:row>56</xdr:row>
      <xdr:rowOff>65314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B38507E-2E77-412D-89B9-FDBE713B29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1061357</xdr:colOff>
      <xdr:row>41</xdr:row>
      <xdr:rowOff>179614</xdr:rowOff>
    </xdr:from>
    <xdr:to>
      <xdr:col>19</xdr:col>
      <xdr:colOff>653143</xdr:colOff>
      <xdr:row>56</xdr:row>
      <xdr:rowOff>65314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29F0B8E-004E-447F-A50F-0AC3C00B0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226253</xdr:colOff>
      <xdr:row>0</xdr:row>
      <xdr:rowOff>171450</xdr:rowOff>
    </xdr:from>
    <xdr:to>
      <xdr:col>6</xdr:col>
      <xdr:colOff>657225</xdr:colOff>
      <xdr:row>4</xdr:row>
      <xdr:rowOff>228566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46B04B-7737-474C-A5BC-6B000A007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3378" y="171450"/>
          <a:ext cx="2145472" cy="9048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105391</xdr:rowOff>
    </xdr:from>
    <xdr:to>
      <xdr:col>1</xdr:col>
      <xdr:colOff>141761</xdr:colOff>
      <xdr:row>0</xdr:row>
      <xdr:rowOff>488674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566" y="105391"/>
          <a:ext cx="903761" cy="383283"/>
        </a:xfrm>
        <a:prstGeom prst="rect">
          <a:avLst/>
        </a:prstGeom>
      </xdr:spPr>
    </xdr:pic>
    <xdr:clientData/>
  </xdr:twoCellAnchor>
  <xdr:twoCellAnchor>
    <xdr:from>
      <xdr:col>3</xdr:col>
      <xdr:colOff>843643</xdr:colOff>
      <xdr:row>13</xdr:row>
      <xdr:rowOff>13607</xdr:rowOff>
    </xdr:from>
    <xdr:to>
      <xdr:col>8</xdr:col>
      <xdr:colOff>299358</xdr:colOff>
      <xdr:row>28</xdr:row>
      <xdr:rowOff>40821</xdr:rowOff>
    </xdr:to>
    <xdr:graphicFrame macro="">
      <xdr:nvGraphicFramePr>
        <xdr:cNvPr id="4" name="Gráfico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208430</xdr:colOff>
      <xdr:row>2</xdr:row>
      <xdr:rowOff>217955</xdr:rowOff>
    </xdr:from>
    <xdr:to>
      <xdr:col>38</xdr:col>
      <xdr:colOff>488737</xdr:colOff>
      <xdr:row>18</xdr:row>
      <xdr:rowOff>44882</xdr:rowOff>
    </xdr:to>
    <xdr:graphicFrame macro="">
      <xdr:nvGraphicFramePr>
        <xdr:cNvPr id="2" name="Gráfico 1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2</xdr:col>
      <xdr:colOff>981075</xdr:colOff>
      <xdr:row>5</xdr:row>
      <xdr:rowOff>228600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D23728C6-37FF-45F4-AD47-B16D1971C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1266825</xdr:colOff>
      <xdr:row>0</xdr:row>
      <xdr:rowOff>114300</xdr:rowOff>
    </xdr:from>
    <xdr:to>
      <xdr:col>6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26A14C9-C8EE-445C-BC86-E4E3CC43F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495300</xdr:colOff>
      <xdr:row>47</xdr:row>
      <xdr:rowOff>23132</xdr:rowOff>
    </xdr:from>
    <xdr:to>
      <xdr:col>4</xdr:col>
      <xdr:colOff>436818</xdr:colOff>
      <xdr:row>63</xdr:row>
      <xdr:rowOff>158519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B5DF913D-037A-4BDF-821E-9B4B6CB3A7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49</xdr:row>
      <xdr:rowOff>0</xdr:rowOff>
    </xdr:from>
    <xdr:to>
      <xdr:col>10</xdr:col>
      <xdr:colOff>1578428</xdr:colOff>
      <xdr:row>64</xdr:row>
      <xdr:rowOff>122464</xdr:rowOff>
    </xdr:to>
    <xdr:graphicFrame macro="">
      <xdr:nvGraphicFramePr>
        <xdr:cNvPr id="6" name="Gráfico 11">
          <a:extLst>
            <a:ext uri="{FF2B5EF4-FFF2-40B4-BE49-F238E27FC236}">
              <a16:creationId xmlns:a16="http://schemas.microsoft.com/office/drawing/2014/main" id="{48AD3147-BB6C-4A78-87EF-BF7513CC6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95250</xdr:colOff>
      <xdr:row>20</xdr:row>
      <xdr:rowOff>68036</xdr:rowOff>
    </xdr:from>
    <xdr:to>
      <xdr:col>15</xdr:col>
      <xdr:colOff>217715</xdr:colOff>
      <xdr:row>32</xdr:row>
      <xdr:rowOff>13606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7505F7D-F294-4A00-9C51-E08EA35C1C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95250</xdr:rowOff>
    </xdr:from>
    <xdr:to>
      <xdr:col>16</xdr:col>
      <xdr:colOff>43249</xdr:colOff>
      <xdr:row>17</xdr:row>
      <xdr:rowOff>155172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U40"/>
  <sheetViews>
    <sheetView tabSelected="1" topLeftCell="A16" zoomScale="70" zoomScaleNormal="70" workbookViewId="0">
      <selection activeCell="L25" sqref="L25"/>
    </sheetView>
  </sheetViews>
  <sheetFormatPr baseColWidth="10" defaultColWidth="11.42578125" defaultRowHeight="15" x14ac:dyDescent="0.25"/>
  <cols>
    <col min="2" max="2" width="26.28515625" bestFit="1" customWidth="1"/>
    <col min="10" max="10" width="20.7109375" customWidth="1"/>
    <col min="14" max="14" width="17.5703125" bestFit="1" customWidth="1"/>
  </cols>
  <sheetData>
    <row r="6" spans="2:11" x14ac:dyDescent="0.25">
      <c r="B6" s="143" t="s">
        <v>31</v>
      </c>
      <c r="C6" s="143"/>
      <c r="D6" s="143"/>
      <c r="E6" s="143"/>
      <c r="F6" s="143"/>
    </row>
    <row r="7" spans="2:11" ht="15.75" customHeight="1" thickBot="1" x14ac:dyDescent="0.3">
      <c r="B7" s="42"/>
      <c r="C7" s="144" t="s">
        <v>35</v>
      </c>
      <c r="D7" s="144"/>
      <c r="E7" s="144"/>
      <c r="F7" s="144"/>
      <c r="J7" s="192"/>
      <c r="K7" s="192"/>
    </row>
    <row r="8" spans="2:11" ht="15.75" thickBot="1" x14ac:dyDescent="0.3">
      <c r="B8" s="43" t="s">
        <v>34</v>
      </c>
      <c r="C8" s="44" t="s">
        <v>65</v>
      </c>
      <c r="D8" s="44" t="s">
        <v>66</v>
      </c>
      <c r="E8" s="44" t="s">
        <v>67</v>
      </c>
      <c r="F8" s="45" t="s">
        <v>21</v>
      </c>
      <c r="J8" s="193" t="s">
        <v>121</v>
      </c>
      <c r="K8" s="193" t="s">
        <v>118</v>
      </c>
    </row>
    <row r="9" spans="2:11" x14ac:dyDescent="0.25">
      <c r="B9" s="37" t="s">
        <v>32</v>
      </c>
      <c r="C9" s="36">
        <v>0</v>
      </c>
      <c r="D9" s="36">
        <v>1</v>
      </c>
      <c r="E9" s="36">
        <v>22</v>
      </c>
      <c r="F9" s="38">
        <f>SUM(C9:E9)</f>
        <v>23</v>
      </c>
      <c r="J9" s="48" t="s">
        <v>54</v>
      </c>
      <c r="K9" s="29">
        <f>11+3+4+2</f>
        <v>20</v>
      </c>
    </row>
    <row r="10" spans="2:11" ht="15.75" thickBot="1" x14ac:dyDescent="0.3">
      <c r="B10" s="39" t="s">
        <v>33</v>
      </c>
      <c r="C10" s="46">
        <v>1</v>
      </c>
      <c r="D10" s="46">
        <v>1</v>
      </c>
      <c r="E10" s="40">
        <v>1</v>
      </c>
      <c r="F10" s="41">
        <f>SUM(C10:E10)</f>
        <v>3</v>
      </c>
      <c r="J10" s="49" t="s">
        <v>53</v>
      </c>
      <c r="K10" s="31">
        <v>12</v>
      </c>
    </row>
    <row r="11" spans="2:11" ht="15.75" thickBot="1" x14ac:dyDescent="0.3">
      <c r="F11" s="47">
        <f>SUM(F9:F10)</f>
        <v>26</v>
      </c>
      <c r="J11" s="76" t="s">
        <v>68</v>
      </c>
      <c r="K11" s="31">
        <v>2</v>
      </c>
    </row>
    <row r="12" spans="2:11" x14ac:dyDescent="0.25">
      <c r="J12" s="49" t="s">
        <v>52</v>
      </c>
      <c r="K12" s="31">
        <v>1</v>
      </c>
    </row>
    <row r="13" spans="2:11" ht="15.75" thickBot="1" x14ac:dyDescent="0.3">
      <c r="J13" s="77" t="s">
        <v>122</v>
      </c>
      <c r="K13" s="33">
        <v>1</v>
      </c>
    </row>
    <row r="15" spans="2:11" x14ac:dyDescent="0.25">
      <c r="B15" s="143" t="s">
        <v>36</v>
      </c>
      <c r="C15" s="143"/>
      <c r="D15" s="143"/>
      <c r="E15" s="143"/>
      <c r="F15" s="143"/>
    </row>
    <row r="16" spans="2:11" ht="15.75" thickBot="1" x14ac:dyDescent="0.3">
      <c r="C16" s="144" t="s">
        <v>35</v>
      </c>
      <c r="D16" s="144"/>
      <c r="E16" s="144"/>
      <c r="F16" s="144"/>
    </row>
    <row r="17" spans="2:14" x14ac:dyDescent="0.25">
      <c r="B17" s="52" t="s">
        <v>37</v>
      </c>
      <c r="C17" s="53" t="s">
        <v>69</v>
      </c>
      <c r="D17" s="53" t="s">
        <v>70</v>
      </c>
      <c r="E17" s="53" t="s">
        <v>71</v>
      </c>
      <c r="F17" s="54" t="s">
        <v>21</v>
      </c>
    </row>
    <row r="18" spans="2:14" x14ac:dyDescent="0.25">
      <c r="B18" s="49" t="s">
        <v>29</v>
      </c>
      <c r="C18" s="27">
        <v>0</v>
      </c>
      <c r="D18" s="27">
        <v>1</v>
      </c>
      <c r="E18" s="27">
        <v>18</v>
      </c>
      <c r="F18" s="31">
        <f>SUM(C18:E18)</f>
        <v>19</v>
      </c>
    </row>
    <row r="19" spans="2:14" ht="15.75" thickBot="1" x14ac:dyDescent="0.3">
      <c r="B19" s="50" t="s">
        <v>30</v>
      </c>
      <c r="C19" s="51">
        <v>0</v>
      </c>
      <c r="D19" s="51">
        <v>0</v>
      </c>
      <c r="E19" s="51">
        <v>4</v>
      </c>
      <c r="F19" s="33">
        <f>SUM(C19:E19)</f>
        <v>4</v>
      </c>
    </row>
    <row r="20" spans="2:14" ht="15.75" thickBot="1" x14ac:dyDescent="0.3">
      <c r="F20" s="47">
        <f>SUM(F18:F19)</f>
        <v>23</v>
      </c>
    </row>
    <row r="23" spans="2:14" ht="15.75" thickBot="1" x14ac:dyDescent="0.3"/>
    <row r="24" spans="2:14" ht="15.75" thickBot="1" x14ac:dyDescent="0.3">
      <c r="B24" s="194" t="s">
        <v>123</v>
      </c>
      <c r="C24" s="195" t="s">
        <v>124</v>
      </c>
    </row>
    <row r="25" spans="2:14" x14ac:dyDescent="0.25">
      <c r="B25" s="55" t="s">
        <v>72</v>
      </c>
      <c r="C25" s="56">
        <v>4</v>
      </c>
      <c r="D25" s="34">
        <f>+C25/C26</f>
        <v>0.44444444444444442</v>
      </c>
      <c r="N25">
        <v>2</v>
      </c>
    </row>
    <row r="26" spans="2:14" x14ac:dyDescent="0.25">
      <c r="B26" s="49" t="s">
        <v>73</v>
      </c>
      <c r="C26" s="31">
        <v>9</v>
      </c>
      <c r="D26" s="34">
        <f>+C26/C28</f>
        <v>4.5</v>
      </c>
      <c r="N26">
        <v>1</v>
      </c>
    </row>
    <row r="27" spans="2:14" x14ac:dyDescent="0.25">
      <c r="B27" s="49" t="s">
        <v>74</v>
      </c>
      <c r="C27" s="31">
        <f>6+2</f>
        <v>8</v>
      </c>
      <c r="D27" s="34" t="e">
        <f>+C27/C30</f>
        <v>#DIV/0!</v>
      </c>
      <c r="N27">
        <v>10</v>
      </c>
    </row>
    <row r="28" spans="2:14" ht="15.75" thickBot="1" x14ac:dyDescent="0.3">
      <c r="B28" s="50" t="s">
        <v>75</v>
      </c>
      <c r="C28" s="33">
        <v>2</v>
      </c>
      <c r="D28" s="34" t="e">
        <f>+C28/C32</f>
        <v>#DIV/0!</v>
      </c>
      <c r="N28">
        <v>2</v>
      </c>
    </row>
    <row r="29" spans="2:14" x14ac:dyDescent="0.25">
      <c r="C29">
        <f>SUM(C25:C28)</f>
        <v>23</v>
      </c>
      <c r="D29" s="34"/>
      <c r="N29">
        <v>2</v>
      </c>
    </row>
    <row r="30" spans="2:14" x14ac:dyDescent="0.25">
      <c r="N30">
        <v>4</v>
      </c>
    </row>
    <row r="31" spans="2:14" x14ac:dyDescent="0.25">
      <c r="N31">
        <v>3</v>
      </c>
    </row>
    <row r="32" spans="2:14" x14ac:dyDescent="0.25">
      <c r="N32">
        <v>11</v>
      </c>
    </row>
    <row r="33" spans="2:21" x14ac:dyDescent="0.25">
      <c r="B33" s="34"/>
      <c r="N33">
        <v>1</v>
      </c>
    </row>
    <row r="36" spans="2:21" ht="15.75" thickBot="1" x14ac:dyDescent="0.3"/>
    <row r="37" spans="2:21" ht="15.75" thickBot="1" x14ac:dyDescent="0.3">
      <c r="S37" s="59" t="s">
        <v>38</v>
      </c>
      <c r="T37" s="68" t="s">
        <v>26</v>
      </c>
      <c r="U37" s="60" t="s">
        <v>25</v>
      </c>
    </row>
    <row r="38" spans="2:21" x14ac:dyDescent="0.25">
      <c r="S38" s="55" t="s">
        <v>29</v>
      </c>
      <c r="T38" s="67">
        <v>19</v>
      </c>
      <c r="U38" s="78">
        <f>+T38/T40</f>
        <v>0.82608695652173914</v>
      </c>
    </row>
    <row r="39" spans="2:21" ht="15.75" thickBot="1" x14ac:dyDescent="0.3">
      <c r="C39" s="34"/>
      <c r="S39" s="50" t="s">
        <v>30</v>
      </c>
      <c r="T39" s="51">
        <v>4</v>
      </c>
      <c r="U39" s="79">
        <f>+T39/T40</f>
        <v>0.17391304347826086</v>
      </c>
    </row>
    <row r="40" spans="2:21" x14ac:dyDescent="0.25">
      <c r="T40">
        <f>SUM(T38:T39)</f>
        <v>23</v>
      </c>
    </row>
  </sheetData>
  <sortState xmlns:xlrd2="http://schemas.microsoft.com/office/spreadsheetml/2017/richdata2" ref="B25:D29">
    <sortCondition ref="B25:B29"/>
  </sortState>
  <mergeCells count="4">
    <mergeCell ref="B6:F6"/>
    <mergeCell ref="C16:F16"/>
    <mergeCell ref="B15:F15"/>
    <mergeCell ref="C7:F7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C11"/>
  <sheetViews>
    <sheetView workbookViewId="0">
      <selection activeCell="G16" sqref="G16"/>
    </sheetView>
  </sheetViews>
  <sheetFormatPr baseColWidth="10" defaultColWidth="11.42578125" defaultRowHeight="15" x14ac:dyDescent="0.25"/>
  <cols>
    <col min="2" max="2" width="24.42578125" bestFit="1" customWidth="1"/>
  </cols>
  <sheetData>
    <row r="7" spans="2:3" ht="15.75" thickBot="1" x14ac:dyDescent="0.3"/>
    <row r="8" spans="2:3" ht="15.75" thickBot="1" x14ac:dyDescent="0.3">
      <c r="B8" s="59" t="s">
        <v>39</v>
      </c>
      <c r="C8" s="60" t="s">
        <v>40</v>
      </c>
    </row>
    <row r="9" spans="2:3" x14ac:dyDescent="0.25">
      <c r="B9" s="55" t="s">
        <v>41</v>
      </c>
      <c r="C9" s="56">
        <f>29+27+31+29+25+29</f>
        <v>170</v>
      </c>
    </row>
    <row r="10" spans="2:3" x14ac:dyDescent="0.25">
      <c r="B10" s="49" t="s">
        <v>42</v>
      </c>
      <c r="C10" s="31">
        <f>2+2+2</f>
        <v>6</v>
      </c>
    </row>
    <row r="11" spans="2:3" ht="15.75" thickBot="1" x14ac:dyDescent="0.3">
      <c r="B11" s="57" t="s">
        <v>21</v>
      </c>
      <c r="C11" s="58">
        <f>SUM(C9:C10)</f>
        <v>176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4EFB-C8F2-4CFA-8C52-2C992DD29640}">
  <sheetPr>
    <pageSetUpPr fitToPage="1"/>
  </sheetPr>
  <dimension ref="B4:K996"/>
  <sheetViews>
    <sheetView topLeftCell="A8" workbookViewId="0">
      <selection activeCell="D11" sqref="D11"/>
    </sheetView>
  </sheetViews>
  <sheetFormatPr baseColWidth="10" defaultColWidth="14.42578125" defaultRowHeight="15" customHeight="1" x14ac:dyDescent="0.25"/>
  <cols>
    <col min="1" max="1" width="3.7109375" style="80" customWidth="1"/>
    <col min="2" max="2" width="8.85546875" style="80" bestFit="1" customWidth="1"/>
    <col min="3" max="3" width="20.7109375" style="80" bestFit="1" customWidth="1"/>
    <col min="4" max="4" width="21.7109375" style="80" bestFit="1" customWidth="1"/>
    <col min="5" max="5" width="11.42578125" style="80" bestFit="1" customWidth="1"/>
    <col min="6" max="6" width="14.28515625" style="80" bestFit="1" customWidth="1"/>
    <col min="7" max="7" width="16" style="80" bestFit="1" customWidth="1"/>
    <col min="8" max="8" width="11.140625" style="80" bestFit="1" customWidth="1"/>
    <col min="9" max="9" width="15.5703125" style="80" bestFit="1" customWidth="1"/>
    <col min="10" max="10" width="17" style="80" bestFit="1" customWidth="1"/>
    <col min="11" max="11" width="10.7109375" style="80" customWidth="1"/>
    <col min="12" max="12" width="19.140625" style="80" customWidth="1"/>
    <col min="13" max="27" width="10.7109375" style="80" customWidth="1"/>
    <col min="28" max="16384" width="14.42578125" style="80"/>
  </cols>
  <sheetData>
    <row r="4" spans="2:11" ht="21.75" customHeight="1" x14ac:dyDescent="0.25"/>
    <row r="5" spans="2:11" ht="21" customHeight="1" x14ac:dyDescent="0.25"/>
    <row r="6" spans="2:11" ht="18" x14ac:dyDescent="0.25">
      <c r="B6" s="81"/>
      <c r="C6" s="145" t="s">
        <v>76</v>
      </c>
      <c r="D6" s="146"/>
      <c r="E6" s="146"/>
      <c r="F6" s="146"/>
      <c r="G6" s="146"/>
      <c r="H6" s="146"/>
      <c r="I6" s="146"/>
      <c r="J6" s="146"/>
    </row>
    <row r="7" spans="2:11" ht="15.75" x14ac:dyDescent="0.25">
      <c r="B7" s="81"/>
      <c r="C7" s="147" t="s">
        <v>77</v>
      </c>
      <c r="D7" s="147"/>
      <c r="E7" s="147"/>
      <c r="F7" s="147"/>
      <c r="G7" s="147"/>
      <c r="H7" s="147"/>
      <c r="I7" s="147"/>
      <c r="J7" s="147"/>
    </row>
    <row r="8" spans="2:11" ht="15.75" thickBot="1" x14ac:dyDescent="0.3">
      <c r="D8" s="82"/>
      <c r="F8" s="83"/>
      <c r="G8" s="81"/>
      <c r="H8" s="81"/>
      <c r="K8" s="81"/>
    </row>
    <row r="9" spans="2:11" ht="30" customHeight="1" thickBot="1" x14ac:dyDescent="0.3">
      <c r="C9" s="148" t="s">
        <v>78</v>
      </c>
      <c r="D9" s="149"/>
      <c r="E9" s="150"/>
      <c r="F9" s="151" t="s">
        <v>79</v>
      </c>
      <c r="G9" s="152"/>
      <c r="H9" s="152"/>
      <c r="I9" s="152"/>
      <c r="J9" s="153"/>
      <c r="K9" s="81"/>
    </row>
    <row r="10" spans="2:11" ht="47.25" x14ac:dyDescent="0.25">
      <c r="B10" s="84" t="s">
        <v>57</v>
      </c>
      <c r="C10" s="85" t="s">
        <v>80</v>
      </c>
      <c r="D10" s="86" t="s">
        <v>81</v>
      </c>
      <c r="E10" s="87" t="s">
        <v>82</v>
      </c>
      <c r="F10" s="85" t="s">
        <v>83</v>
      </c>
      <c r="G10" s="86" t="s">
        <v>84</v>
      </c>
      <c r="H10" s="86" t="s">
        <v>85</v>
      </c>
      <c r="I10" s="86" t="s">
        <v>86</v>
      </c>
      <c r="J10" s="88" t="s">
        <v>87</v>
      </c>
      <c r="K10" s="81"/>
    </row>
    <row r="11" spans="2:11" ht="31.5" customHeight="1" x14ac:dyDescent="0.25">
      <c r="B11" s="89">
        <v>4287</v>
      </c>
      <c r="C11" s="90">
        <v>12250</v>
      </c>
      <c r="D11" s="91">
        <v>31</v>
      </c>
      <c r="E11" s="92">
        <v>12102</v>
      </c>
      <c r="F11" s="90">
        <v>11520</v>
      </c>
      <c r="G11" s="93">
        <v>7845.3</v>
      </c>
      <c r="H11" s="93">
        <f t="shared" ref="H11:H16" si="0">F11-G11</f>
        <v>3674.7</v>
      </c>
      <c r="I11" s="94">
        <f t="shared" ref="I11:I16" si="1">+E11-F11</f>
        <v>582</v>
      </c>
      <c r="J11" s="95">
        <f t="shared" ref="J11:J16" si="2">+H11/F11</f>
        <v>0.31898437499999999</v>
      </c>
      <c r="K11" s="96"/>
    </row>
    <row r="12" spans="2:11" ht="27.75" customHeight="1" x14ac:dyDescent="0.25">
      <c r="B12" s="89">
        <v>4289</v>
      </c>
      <c r="C12" s="90">
        <v>12250</v>
      </c>
      <c r="D12" s="91">
        <v>90.5</v>
      </c>
      <c r="E12" s="92">
        <v>12102</v>
      </c>
      <c r="F12" s="90">
        <v>11520</v>
      </c>
      <c r="G12" s="93">
        <v>7737.15</v>
      </c>
      <c r="H12" s="93">
        <f t="shared" si="0"/>
        <v>3782.8500000000004</v>
      </c>
      <c r="I12" s="94">
        <f t="shared" si="1"/>
        <v>582</v>
      </c>
      <c r="J12" s="95">
        <f t="shared" si="2"/>
        <v>0.32837239583333339</v>
      </c>
      <c r="K12" s="96"/>
    </row>
    <row r="13" spans="2:11" ht="22.5" customHeight="1" x14ac:dyDescent="0.25">
      <c r="B13" s="89">
        <v>4291</v>
      </c>
      <c r="C13" s="90">
        <v>12250</v>
      </c>
      <c r="D13" s="91">
        <v>92</v>
      </c>
      <c r="E13" s="92">
        <v>12102</v>
      </c>
      <c r="F13" s="90">
        <v>11520</v>
      </c>
      <c r="G13" s="93">
        <v>7871.2</v>
      </c>
      <c r="H13" s="93">
        <f t="shared" si="0"/>
        <v>3648.8</v>
      </c>
      <c r="I13" s="94">
        <f t="shared" si="1"/>
        <v>582</v>
      </c>
      <c r="J13" s="95">
        <f t="shared" si="2"/>
        <v>0.31673611111111111</v>
      </c>
      <c r="K13" s="96"/>
    </row>
    <row r="14" spans="2:11" ht="26.25" customHeight="1" x14ac:dyDescent="0.25">
      <c r="B14" s="97">
        <v>4293</v>
      </c>
      <c r="C14" s="98">
        <v>12250</v>
      </c>
      <c r="D14" s="91">
        <v>242</v>
      </c>
      <c r="E14" s="92">
        <v>12102</v>
      </c>
      <c r="F14" s="90">
        <v>11520</v>
      </c>
      <c r="G14" s="99">
        <v>7587.95</v>
      </c>
      <c r="H14" s="93">
        <f t="shared" si="0"/>
        <v>3932.05</v>
      </c>
      <c r="I14" s="94">
        <f t="shared" si="1"/>
        <v>582</v>
      </c>
      <c r="J14" s="95">
        <f t="shared" si="2"/>
        <v>0.34132378472222225</v>
      </c>
      <c r="K14" s="96"/>
    </row>
    <row r="15" spans="2:11" ht="23.25" customHeight="1" x14ac:dyDescent="0.25">
      <c r="B15" s="89">
        <v>4295</v>
      </c>
      <c r="C15" s="98">
        <v>10750</v>
      </c>
      <c r="D15" s="91">
        <v>22.5</v>
      </c>
      <c r="E15" s="92">
        <v>10695</v>
      </c>
      <c r="F15" s="98">
        <v>10595</v>
      </c>
      <c r="G15" s="99">
        <v>6628.6</v>
      </c>
      <c r="H15" s="93">
        <f t="shared" si="0"/>
        <v>3966.3999999999996</v>
      </c>
      <c r="I15" s="94">
        <f t="shared" si="1"/>
        <v>100</v>
      </c>
      <c r="J15" s="95">
        <f t="shared" si="2"/>
        <v>0.37436526663520525</v>
      </c>
      <c r="K15" s="96"/>
    </row>
    <row r="16" spans="2:11" ht="27" customHeight="1" thickBot="1" x14ac:dyDescent="0.3">
      <c r="B16" s="100">
        <v>4297</v>
      </c>
      <c r="C16" s="101">
        <v>10750</v>
      </c>
      <c r="D16" s="102">
        <v>16.5</v>
      </c>
      <c r="E16" s="103">
        <v>10695</v>
      </c>
      <c r="F16" s="101">
        <v>10445</v>
      </c>
      <c r="G16" s="104">
        <v>6650.5</v>
      </c>
      <c r="H16" s="105">
        <f t="shared" si="0"/>
        <v>3794.5</v>
      </c>
      <c r="I16" s="106">
        <f t="shared" si="1"/>
        <v>250</v>
      </c>
      <c r="J16" s="95">
        <f t="shared" si="2"/>
        <v>0.36328386787936812</v>
      </c>
      <c r="K16" s="96"/>
    </row>
    <row r="17" spans="4:4" ht="18" customHeight="1" x14ac:dyDescent="0.25"/>
    <row r="18" spans="4:4" ht="15.75" customHeight="1" x14ac:dyDescent="0.25">
      <c r="D18" s="107"/>
    </row>
    <row r="19" spans="4:4" ht="15.75" customHeight="1" x14ac:dyDescent="0.25">
      <c r="D19" s="107"/>
    </row>
    <row r="20" spans="4:4" ht="15.75" customHeight="1" x14ac:dyDescent="0.25">
      <c r="D20" s="107"/>
    </row>
    <row r="21" spans="4:4" ht="15.75" customHeight="1" x14ac:dyDescent="0.25">
      <c r="D21" s="107"/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4">
    <mergeCell ref="C6:J6"/>
    <mergeCell ref="C7:J7"/>
    <mergeCell ref="C9:E9"/>
    <mergeCell ref="F9:J9"/>
  </mergeCells>
  <pageMargins left="0.7" right="0.7" top="0.75" bottom="0.75" header="0" footer="0"/>
  <pageSetup scale="9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M20"/>
  <sheetViews>
    <sheetView topLeftCell="A4" zoomScale="70" zoomScaleNormal="70" zoomScaleSheetLayoutView="70" workbookViewId="0">
      <selection activeCell="I23" sqref="I23"/>
    </sheetView>
  </sheetViews>
  <sheetFormatPr baseColWidth="10" defaultColWidth="11.42578125" defaultRowHeight="15" x14ac:dyDescent="0.25"/>
  <cols>
    <col min="4" max="4" width="13.7109375" bestFit="1" customWidth="1"/>
    <col min="5" max="5" width="13.85546875" bestFit="1" customWidth="1"/>
    <col min="6" max="6" width="11.28515625" bestFit="1" customWidth="1"/>
    <col min="7" max="7" width="29.7109375" bestFit="1" customWidth="1"/>
    <col min="8" max="8" width="33.140625" bestFit="1" customWidth="1"/>
    <col min="9" max="9" width="36" bestFit="1" customWidth="1"/>
    <col min="10" max="10" width="41" bestFit="1" customWidth="1"/>
    <col min="11" max="11" width="31.5703125" bestFit="1" customWidth="1"/>
    <col min="12" max="12" width="30.140625" bestFit="1" customWidth="1"/>
    <col min="13" max="13" width="25.42578125" bestFit="1" customWidth="1"/>
  </cols>
  <sheetData>
    <row r="1" spans="4:13" ht="48" customHeight="1" thickBot="1" x14ac:dyDescent="0.3">
      <c r="D1" s="80"/>
      <c r="E1" s="148" t="s">
        <v>78</v>
      </c>
      <c r="F1" s="149"/>
      <c r="G1" s="149"/>
      <c r="H1" s="150"/>
      <c r="I1" s="151" t="s">
        <v>79</v>
      </c>
      <c r="J1" s="152"/>
      <c r="K1" s="152"/>
      <c r="L1" s="152"/>
      <c r="M1" s="153"/>
    </row>
    <row r="2" spans="4:13" ht="15.75" customHeight="1" x14ac:dyDescent="0.25">
      <c r="D2" s="84" t="s">
        <v>57</v>
      </c>
      <c r="E2" s="85" t="s">
        <v>43</v>
      </c>
      <c r="F2" s="86" t="s">
        <v>44</v>
      </c>
      <c r="G2" s="108" t="s">
        <v>88</v>
      </c>
      <c r="H2" s="87" t="s">
        <v>82</v>
      </c>
      <c r="I2" s="85" t="s">
        <v>83</v>
      </c>
      <c r="J2" s="86" t="s">
        <v>84</v>
      </c>
      <c r="K2" s="86" t="s">
        <v>85</v>
      </c>
      <c r="L2" s="86" t="s">
        <v>86</v>
      </c>
      <c r="M2" s="88" t="s">
        <v>87</v>
      </c>
    </row>
    <row r="3" spans="4:13" s="61" customFormat="1" ht="49.5" customHeight="1" x14ac:dyDescent="0.25">
      <c r="D3" s="89" t="s">
        <v>89</v>
      </c>
      <c r="E3" s="90">
        <v>12250</v>
      </c>
      <c r="F3" s="91">
        <v>31</v>
      </c>
      <c r="G3" s="109">
        <f t="shared" ref="G3:G8" si="0">+(E3-F3)/E3</f>
        <v>0.99746938775510208</v>
      </c>
      <c r="H3" s="92">
        <v>12102</v>
      </c>
      <c r="I3" s="90">
        <v>11520</v>
      </c>
      <c r="J3" s="93">
        <v>7845.3</v>
      </c>
      <c r="K3" s="93">
        <f t="shared" ref="K3:K8" si="1">I3-J3</f>
        <v>3674.7</v>
      </c>
      <c r="L3" s="94">
        <f t="shared" ref="L3:L8" si="2">+H3-I3</f>
        <v>582</v>
      </c>
      <c r="M3" s="95">
        <f t="shared" ref="M3:M8" si="3">+K3/I3</f>
        <v>0.31898437499999999</v>
      </c>
    </row>
    <row r="4" spans="4:13" ht="17.25" x14ac:dyDescent="0.25">
      <c r="D4" s="89" t="s">
        <v>90</v>
      </c>
      <c r="E4" s="90">
        <v>12250</v>
      </c>
      <c r="F4" s="91">
        <v>90.5</v>
      </c>
      <c r="G4" s="109">
        <f t="shared" si="0"/>
        <v>0.99261224489795918</v>
      </c>
      <c r="H4" s="92">
        <v>12102</v>
      </c>
      <c r="I4" s="90">
        <v>11520</v>
      </c>
      <c r="J4" s="93">
        <v>7737.15</v>
      </c>
      <c r="K4" s="93">
        <f t="shared" si="1"/>
        <v>3782.8500000000004</v>
      </c>
      <c r="L4" s="94">
        <f t="shared" si="2"/>
        <v>582</v>
      </c>
      <c r="M4" s="95">
        <f t="shared" si="3"/>
        <v>0.32837239583333339</v>
      </c>
    </row>
    <row r="5" spans="4:13" ht="17.25" x14ac:dyDescent="0.25">
      <c r="D5" s="89" t="s">
        <v>91</v>
      </c>
      <c r="E5" s="90">
        <v>12250</v>
      </c>
      <c r="F5" s="91">
        <v>92</v>
      </c>
      <c r="G5" s="109">
        <f t="shared" si="0"/>
        <v>0.99248979591836739</v>
      </c>
      <c r="H5" s="92">
        <v>12102</v>
      </c>
      <c r="I5" s="90">
        <v>11520</v>
      </c>
      <c r="J5" s="93">
        <v>7871.2</v>
      </c>
      <c r="K5" s="93">
        <f t="shared" si="1"/>
        <v>3648.8</v>
      </c>
      <c r="L5" s="94">
        <f t="shared" si="2"/>
        <v>582</v>
      </c>
      <c r="M5" s="95">
        <f t="shared" si="3"/>
        <v>0.31673611111111111</v>
      </c>
    </row>
    <row r="6" spans="4:13" ht="19.5" customHeight="1" x14ac:dyDescent="0.25">
      <c r="D6" s="97" t="s">
        <v>92</v>
      </c>
      <c r="E6" s="98">
        <v>12250</v>
      </c>
      <c r="F6" s="91">
        <v>242</v>
      </c>
      <c r="G6" s="109">
        <f t="shared" si="0"/>
        <v>0.98024489795918368</v>
      </c>
      <c r="H6" s="92">
        <v>12102</v>
      </c>
      <c r="I6" s="90">
        <v>11520</v>
      </c>
      <c r="J6" s="99">
        <v>7587.95</v>
      </c>
      <c r="K6" s="93">
        <f t="shared" si="1"/>
        <v>3932.05</v>
      </c>
      <c r="L6" s="94">
        <f t="shared" si="2"/>
        <v>582</v>
      </c>
      <c r="M6" s="95">
        <f t="shared" si="3"/>
        <v>0.34132378472222225</v>
      </c>
    </row>
    <row r="7" spans="4:13" ht="17.25" x14ac:dyDescent="0.25">
      <c r="D7" s="89" t="s">
        <v>94</v>
      </c>
      <c r="E7" s="98">
        <v>10750</v>
      </c>
      <c r="F7" s="91">
        <v>22.5</v>
      </c>
      <c r="G7" s="109">
        <f t="shared" si="0"/>
        <v>0.99790697674418605</v>
      </c>
      <c r="H7" s="92">
        <v>10695</v>
      </c>
      <c r="I7" s="98">
        <v>10595</v>
      </c>
      <c r="J7" s="99">
        <v>6628.6</v>
      </c>
      <c r="K7" s="93">
        <f t="shared" si="1"/>
        <v>3966.3999999999996</v>
      </c>
      <c r="L7" s="94">
        <f t="shared" si="2"/>
        <v>100</v>
      </c>
      <c r="M7" s="95">
        <f t="shared" si="3"/>
        <v>0.37436526663520525</v>
      </c>
    </row>
    <row r="8" spans="4:13" ht="18" thickBot="1" x14ac:dyDescent="0.3">
      <c r="D8" s="100" t="s">
        <v>93</v>
      </c>
      <c r="E8" s="101">
        <v>10750</v>
      </c>
      <c r="F8" s="102">
        <v>16.5</v>
      </c>
      <c r="G8" s="109">
        <f t="shared" si="0"/>
        <v>0.99846511627906975</v>
      </c>
      <c r="H8" s="103">
        <v>10695</v>
      </c>
      <c r="I8" s="101">
        <v>10445</v>
      </c>
      <c r="J8" s="104">
        <v>6650.5</v>
      </c>
      <c r="K8" s="105">
        <f t="shared" si="1"/>
        <v>3794.5</v>
      </c>
      <c r="L8" s="106">
        <f t="shared" si="2"/>
        <v>250</v>
      </c>
      <c r="M8" s="95">
        <f t="shared" si="3"/>
        <v>0.36328386787936812</v>
      </c>
    </row>
    <row r="9" spans="4:13" x14ac:dyDescent="0.25">
      <c r="E9" s="110">
        <f>SUM(E3:E8)</f>
        <v>70500</v>
      </c>
    </row>
    <row r="12" spans="4:13" x14ac:dyDescent="0.25">
      <c r="H12" s="110"/>
    </row>
    <row r="14" spans="4:13" ht="19.5" customHeight="1" x14ac:dyDescent="0.25"/>
    <row r="20" ht="15.75" customHeight="1" x14ac:dyDescent="0.25"/>
  </sheetData>
  <mergeCells count="2">
    <mergeCell ref="E1:H1"/>
    <mergeCell ref="I1:M1"/>
  </mergeCells>
  <pageMargins left="0.7" right="0.7" top="0.75" bottom="0.75" header="0.3" footer="0.3"/>
  <pageSetup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B996-11C9-4272-B9C9-BB770051B077}">
  <dimension ref="A3:N23"/>
  <sheetViews>
    <sheetView topLeftCell="B1" workbookViewId="0">
      <selection activeCell="L19" sqref="L19"/>
    </sheetView>
  </sheetViews>
  <sheetFormatPr baseColWidth="10" defaultRowHeight="15" x14ac:dyDescent="0.25"/>
  <cols>
    <col min="1" max="3" width="17" customWidth="1"/>
    <col min="4" max="4" width="17" hidden="1" customWidth="1"/>
    <col min="5" max="5" width="17" customWidth="1"/>
    <col min="8" max="8" width="16.140625" customWidth="1"/>
    <col min="9" max="10" width="16.140625" hidden="1" customWidth="1"/>
    <col min="11" max="12" width="16.140625" customWidth="1"/>
    <col min="13" max="13" width="16.140625" hidden="1" customWidth="1"/>
    <col min="14" max="14" width="20.5703125" customWidth="1"/>
  </cols>
  <sheetData>
    <row r="3" spans="1:14" ht="15.75" thickBot="1" x14ac:dyDescent="0.3"/>
    <row r="4" spans="1:14" ht="15.75" customHeight="1" thickBot="1" x14ac:dyDescent="0.3">
      <c r="A4" s="154" t="s">
        <v>78</v>
      </c>
      <c r="B4" s="155"/>
      <c r="C4" s="155"/>
      <c r="D4" s="155"/>
      <c r="E4" s="156"/>
      <c r="H4" s="157" t="s">
        <v>79</v>
      </c>
      <c r="I4" s="158"/>
      <c r="J4" s="158"/>
      <c r="K4" s="158"/>
      <c r="L4" s="158"/>
      <c r="M4" s="158"/>
      <c r="N4" s="159"/>
    </row>
    <row r="5" spans="1:14" ht="48" thickBot="1" x14ac:dyDescent="0.3">
      <c r="A5" s="124" t="s">
        <v>57</v>
      </c>
      <c r="B5" s="125" t="s">
        <v>43</v>
      </c>
      <c r="C5" s="125" t="s">
        <v>44</v>
      </c>
      <c r="D5" s="125" t="s">
        <v>88</v>
      </c>
      <c r="E5" s="126" t="s">
        <v>45</v>
      </c>
      <c r="H5" s="124" t="s">
        <v>57</v>
      </c>
      <c r="I5" s="125" t="s">
        <v>83</v>
      </c>
      <c r="J5" s="69"/>
      <c r="K5" s="125" t="s">
        <v>47</v>
      </c>
      <c r="L5" s="125" t="s">
        <v>46</v>
      </c>
      <c r="M5" s="125" t="s">
        <v>86</v>
      </c>
      <c r="N5" s="130" t="s">
        <v>87</v>
      </c>
    </row>
    <row r="6" spans="1:14" ht="17.25" x14ac:dyDescent="0.25">
      <c r="A6" s="119">
        <v>4287</v>
      </c>
      <c r="B6" s="120">
        <v>12250</v>
      </c>
      <c r="C6" s="121">
        <v>31</v>
      </c>
      <c r="D6" s="122">
        <f t="shared" ref="D6:D11" si="0">+(B6-C6)/B6</f>
        <v>0.99746938775510208</v>
      </c>
      <c r="E6" s="123">
        <v>11520</v>
      </c>
      <c r="H6" s="119">
        <v>4287</v>
      </c>
      <c r="I6" s="120">
        <v>11520</v>
      </c>
      <c r="J6" s="67"/>
      <c r="K6" s="128">
        <f t="shared" ref="K6:K11" si="1">I6-L6</f>
        <v>3674.7</v>
      </c>
      <c r="L6" s="128">
        <v>7845.3</v>
      </c>
      <c r="M6" s="120">
        <v>582</v>
      </c>
      <c r="N6" s="129">
        <f t="shared" ref="N6:N11" si="2">+K6/I6</f>
        <v>0.31898437499999999</v>
      </c>
    </row>
    <row r="7" spans="1:14" ht="17.25" x14ac:dyDescent="0.25">
      <c r="A7" s="113">
        <v>4289</v>
      </c>
      <c r="B7" s="94">
        <v>12250</v>
      </c>
      <c r="C7" s="91">
        <v>90.5</v>
      </c>
      <c r="D7" s="111">
        <f t="shared" si="0"/>
        <v>0.99261224489795918</v>
      </c>
      <c r="E7" s="92">
        <v>11520</v>
      </c>
      <c r="H7" s="113">
        <v>4289</v>
      </c>
      <c r="I7" s="94">
        <v>11520</v>
      </c>
      <c r="J7" s="27"/>
      <c r="K7" s="93">
        <f t="shared" si="1"/>
        <v>3782.8500000000004</v>
      </c>
      <c r="L7" s="93">
        <v>7737.15</v>
      </c>
      <c r="M7" s="94">
        <v>582</v>
      </c>
      <c r="N7" s="95">
        <f t="shared" si="2"/>
        <v>0.32837239583333339</v>
      </c>
    </row>
    <row r="8" spans="1:14" ht="17.25" x14ac:dyDescent="0.25">
      <c r="A8" s="113">
        <v>4291</v>
      </c>
      <c r="B8" s="94">
        <v>12250</v>
      </c>
      <c r="C8" s="91">
        <v>92</v>
      </c>
      <c r="D8" s="111">
        <f t="shared" si="0"/>
        <v>0.99248979591836739</v>
      </c>
      <c r="E8" s="92">
        <v>11520</v>
      </c>
      <c r="H8" s="113">
        <v>4291</v>
      </c>
      <c r="I8" s="94">
        <v>11520</v>
      </c>
      <c r="J8" s="27"/>
      <c r="K8" s="93">
        <f t="shared" si="1"/>
        <v>3648.8</v>
      </c>
      <c r="L8" s="93">
        <v>7871.2</v>
      </c>
      <c r="M8" s="94">
        <v>582</v>
      </c>
      <c r="N8" s="95">
        <f t="shared" si="2"/>
        <v>0.31673611111111111</v>
      </c>
    </row>
    <row r="9" spans="1:14" ht="15.75" x14ac:dyDescent="0.25">
      <c r="A9" s="85">
        <v>4293</v>
      </c>
      <c r="B9" s="112">
        <v>12250</v>
      </c>
      <c r="C9" s="91">
        <v>242</v>
      </c>
      <c r="D9" s="111">
        <f t="shared" si="0"/>
        <v>0.98024489795918368</v>
      </c>
      <c r="E9" s="92">
        <v>11520</v>
      </c>
      <c r="H9" s="85">
        <v>4293</v>
      </c>
      <c r="I9" s="94">
        <v>11520</v>
      </c>
      <c r="J9" s="27"/>
      <c r="K9" s="93">
        <f t="shared" si="1"/>
        <v>3932.05</v>
      </c>
      <c r="L9" s="99">
        <v>7587.95</v>
      </c>
      <c r="M9" s="94">
        <v>582</v>
      </c>
      <c r="N9" s="95">
        <f t="shared" si="2"/>
        <v>0.34132378472222225</v>
      </c>
    </row>
    <row r="10" spans="1:14" ht="17.25" x14ac:dyDescent="0.25">
      <c r="A10" s="113">
        <v>4295</v>
      </c>
      <c r="B10" s="112">
        <v>10750</v>
      </c>
      <c r="C10" s="91">
        <v>22.5</v>
      </c>
      <c r="D10" s="111">
        <f t="shared" si="0"/>
        <v>0.99790697674418605</v>
      </c>
      <c r="E10" s="114">
        <v>10595</v>
      </c>
      <c r="H10" s="113">
        <v>4295</v>
      </c>
      <c r="I10" s="112">
        <v>10595</v>
      </c>
      <c r="J10" s="27"/>
      <c r="K10" s="93">
        <f t="shared" si="1"/>
        <v>3966.3999999999996</v>
      </c>
      <c r="L10" s="99">
        <v>6628.6</v>
      </c>
      <c r="M10" s="94">
        <v>100</v>
      </c>
      <c r="N10" s="95">
        <f t="shared" si="2"/>
        <v>0.37436526663520525</v>
      </c>
    </row>
    <row r="11" spans="1:14" ht="18" thickBot="1" x14ac:dyDescent="0.3">
      <c r="A11" s="115">
        <v>4297</v>
      </c>
      <c r="B11" s="116">
        <v>10750</v>
      </c>
      <c r="C11" s="102">
        <v>16.5</v>
      </c>
      <c r="D11" s="117">
        <f t="shared" si="0"/>
        <v>0.99846511627906975</v>
      </c>
      <c r="E11" s="118">
        <v>10445</v>
      </c>
      <c r="H11" s="115">
        <v>4297</v>
      </c>
      <c r="I11" s="116">
        <v>10445</v>
      </c>
      <c r="J11" s="51"/>
      <c r="K11" s="105">
        <f t="shared" si="1"/>
        <v>3794.5</v>
      </c>
      <c r="L11" s="104">
        <v>6650.5</v>
      </c>
      <c r="M11" s="106">
        <v>250</v>
      </c>
      <c r="N11" s="127">
        <f t="shared" si="2"/>
        <v>0.36328386787936812</v>
      </c>
    </row>
    <row r="12" spans="1:14" ht="16.5" thickBot="1" x14ac:dyDescent="0.3">
      <c r="B12" s="110">
        <f>SUM(B6:B11)</f>
        <v>70500</v>
      </c>
      <c r="E12" s="110"/>
      <c r="H12" s="160" t="s">
        <v>117</v>
      </c>
      <c r="I12" s="161"/>
      <c r="J12" s="161"/>
      <c r="K12" s="161"/>
      <c r="L12" s="162"/>
      <c r="M12" s="141"/>
      <c r="N12" s="142">
        <f>AVERAGE(N6:N11)</f>
        <v>0.34051096686354004</v>
      </c>
    </row>
    <row r="13" spans="1:14" x14ac:dyDescent="0.25">
      <c r="B13" s="35">
        <f>+K12/B12</f>
        <v>0</v>
      </c>
      <c r="C13" s="35"/>
      <c r="L13" s="131"/>
    </row>
    <row r="14" spans="1:14" ht="16.5" thickBot="1" x14ac:dyDescent="0.3">
      <c r="B14" s="132">
        <v>29.38</v>
      </c>
    </row>
    <row r="15" spans="1:14" ht="19.5" thickBot="1" x14ac:dyDescent="0.3">
      <c r="B15" s="132">
        <f>32.34-29.38</f>
        <v>2.9600000000000044</v>
      </c>
      <c r="F15" s="35"/>
      <c r="H15" s="157"/>
      <c r="I15" s="158"/>
      <c r="J15" s="158"/>
      <c r="K15" s="158"/>
      <c r="L15" s="158"/>
      <c r="M15" s="158"/>
      <c r="N15" s="159"/>
    </row>
    <row r="16" spans="1:14" ht="16.5" thickBot="1" x14ac:dyDescent="0.3">
      <c r="H16" s="124"/>
      <c r="I16" s="125"/>
      <c r="J16" s="69"/>
      <c r="K16" s="125"/>
      <c r="L16" s="125"/>
      <c r="M16" s="125"/>
      <c r="N16" s="130"/>
    </row>
    <row r="17" spans="8:14" ht="17.25" x14ac:dyDescent="0.25">
      <c r="H17" s="119"/>
      <c r="I17" s="120"/>
      <c r="J17" s="67"/>
      <c r="K17" s="128"/>
      <c r="L17" s="128"/>
      <c r="M17" s="120"/>
      <c r="N17" s="129"/>
    </row>
    <row r="18" spans="8:14" ht="17.25" x14ac:dyDescent="0.25">
      <c r="H18" s="113"/>
      <c r="I18" s="94"/>
      <c r="J18" s="27"/>
      <c r="K18" s="93"/>
      <c r="L18" s="93"/>
      <c r="M18" s="94"/>
      <c r="N18" s="95"/>
    </row>
    <row r="19" spans="8:14" ht="17.25" x14ac:dyDescent="0.25">
      <c r="H19" s="113"/>
      <c r="I19" s="94"/>
      <c r="J19" s="27"/>
      <c r="K19" s="93"/>
      <c r="L19" s="93"/>
      <c r="M19" s="94"/>
      <c r="N19" s="95"/>
    </row>
    <row r="20" spans="8:14" ht="15.75" x14ac:dyDescent="0.25">
      <c r="H20" s="85"/>
      <c r="I20" s="94"/>
      <c r="J20" s="27"/>
      <c r="K20" s="93"/>
      <c r="L20" s="99"/>
      <c r="M20" s="94"/>
      <c r="N20" s="95"/>
    </row>
    <row r="21" spans="8:14" ht="17.25" x14ac:dyDescent="0.25">
      <c r="H21" s="113"/>
      <c r="I21" s="112"/>
      <c r="J21" s="27"/>
      <c r="K21" s="93"/>
      <c r="L21" s="99"/>
      <c r="M21" s="94"/>
      <c r="N21" s="95"/>
    </row>
    <row r="22" spans="8:14" ht="18" thickBot="1" x14ac:dyDescent="0.3">
      <c r="H22" s="115"/>
      <c r="I22" s="116"/>
      <c r="J22" s="51"/>
      <c r="K22" s="105"/>
      <c r="L22" s="104"/>
      <c r="M22" s="106"/>
      <c r="N22" s="127"/>
    </row>
    <row r="23" spans="8:14" ht="16.5" thickBot="1" x14ac:dyDescent="0.3">
      <c r="H23" s="160"/>
      <c r="I23" s="161"/>
      <c r="J23" s="161"/>
      <c r="K23" s="161"/>
      <c r="L23" s="162"/>
      <c r="M23" s="141"/>
      <c r="N23" s="142"/>
    </row>
  </sheetData>
  <mergeCells count="5">
    <mergeCell ref="A4:E4"/>
    <mergeCell ref="H4:N4"/>
    <mergeCell ref="H12:L12"/>
    <mergeCell ref="H15:N15"/>
    <mergeCell ref="H23:L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C127"/>
  <sheetViews>
    <sheetView topLeftCell="V1" zoomScale="85" zoomScaleNormal="85" workbookViewId="0">
      <selection activeCell="Z18" sqref="Z18"/>
    </sheetView>
  </sheetViews>
  <sheetFormatPr baseColWidth="10" defaultColWidth="9.140625" defaultRowHeight="15" x14ac:dyDescent="0.25"/>
  <cols>
    <col min="1" max="1" width="4.140625" bestFit="1" customWidth="1"/>
    <col min="3" max="3" width="13.5703125" style="62" bestFit="1" customWidth="1"/>
    <col min="5" max="5" width="4.42578125" bestFit="1" customWidth="1"/>
    <col min="7" max="7" width="15.85546875" style="62" bestFit="1" customWidth="1"/>
    <col min="8" max="9" width="10.5703125" bestFit="1" customWidth="1"/>
    <col min="11" max="11" width="12" customWidth="1"/>
    <col min="12" max="12" width="4.5703125" bestFit="1" customWidth="1"/>
    <col min="13" max="13" width="7.7109375" bestFit="1" customWidth="1"/>
    <col min="14" max="14" width="13.5703125" bestFit="1" customWidth="1"/>
    <col min="15" max="15" width="10.140625" bestFit="1" customWidth="1"/>
    <col min="16" max="16" width="4.5703125" bestFit="1" customWidth="1"/>
    <col min="18" max="18" width="13.5703125" bestFit="1" customWidth="1"/>
    <col min="20" max="20" width="4.5703125" bestFit="1" customWidth="1"/>
    <col min="22" max="22" width="13.5703125" bestFit="1" customWidth="1"/>
    <col min="27" max="27" width="37.85546875" bestFit="1" customWidth="1"/>
    <col min="28" max="28" width="12.5703125" bestFit="1" customWidth="1"/>
  </cols>
  <sheetData>
    <row r="3" spans="1:29" ht="21" x14ac:dyDescent="0.35">
      <c r="A3" s="165" t="s">
        <v>55</v>
      </c>
      <c r="B3" s="165"/>
      <c r="C3" s="165"/>
      <c r="D3" s="165"/>
      <c r="E3" s="165"/>
      <c r="F3" s="165"/>
      <c r="G3" s="165"/>
      <c r="L3" s="165" t="s">
        <v>56</v>
      </c>
      <c r="M3" s="165"/>
      <c r="N3" s="165"/>
      <c r="O3" s="165"/>
      <c r="P3" s="165"/>
      <c r="Q3" s="165"/>
      <c r="R3" s="165"/>
      <c r="S3" s="165"/>
      <c r="T3" s="165"/>
      <c r="U3" s="165"/>
      <c r="V3" s="165"/>
    </row>
    <row r="5" spans="1:29" ht="15.75" x14ac:dyDescent="0.25">
      <c r="A5" s="70" t="s">
        <v>51</v>
      </c>
      <c r="B5" s="70" t="s">
        <v>48</v>
      </c>
      <c r="C5" s="64" t="s">
        <v>49</v>
      </c>
      <c r="D5" s="70"/>
      <c r="E5" s="70" t="s">
        <v>51</v>
      </c>
      <c r="F5" s="70" t="s">
        <v>48</v>
      </c>
      <c r="G5" s="64" t="s">
        <v>49</v>
      </c>
      <c r="L5" s="70" t="s">
        <v>51</v>
      </c>
      <c r="M5" s="70" t="s">
        <v>48</v>
      </c>
      <c r="N5" s="64" t="s">
        <v>49</v>
      </c>
      <c r="P5" s="70" t="s">
        <v>51</v>
      </c>
      <c r="Q5" s="70" t="s">
        <v>48</v>
      </c>
      <c r="R5" s="64" t="s">
        <v>49</v>
      </c>
      <c r="T5" s="70" t="s">
        <v>51</v>
      </c>
      <c r="U5" s="70" t="s">
        <v>48</v>
      </c>
      <c r="V5" s="64" t="s">
        <v>49</v>
      </c>
    </row>
    <row r="6" spans="1:29" x14ac:dyDescent="0.25">
      <c r="A6">
        <v>1</v>
      </c>
      <c r="B6">
        <v>4253</v>
      </c>
      <c r="C6" s="62">
        <v>2675</v>
      </c>
      <c r="E6">
        <v>1</v>
      </c>
      <c r="F6">
        <v>4239</v>
      </c>
      <c r="G6" s="62">
        <v>3850</v>
      </c>
      <c r="L6">
        <v>1</v>
      </c>
      <c r="M6">
        <v>4284</v>
      </c>
      <c r="N6" s="62">
        <v>1000</v>
      </c>
      <c r="P6">
        <v>1</v>
      </c>
      <c r="Q6">
        <v>4284</v>
      </c>
      <c r="R6" s="62">
        <v>1000</v>
      </c>
      <c r="T6">
        <v>1</v>
      </c>
      <c r="U6">
        <v>4284</v>
      </c>
      <c r="V6" s="62">
        <v>1000</v>
      </c>
    </row>
    <row r="7" spans="1:29" x14ac:dyDescent="0.25">
      <c r="A7">
        <f>+A6+1</f>
        <v>2</v>
      </c>
      <c r="B7">
        <v>4257</v>
      </c>
      <c r="C7" s="62">
        <v>10375</v>
      </c>
      <c r="E7">
        <f>+E6+1</f>
        <v>2</v>
      </c>
      <c r="F7">
        <v>4245</v>
      </c>
      <c r="G7" s="62">
        <v>1050</v>
      </c>
      <c r="L7">
        <f>+L6+1</f>
        <v>2</v>
      </c>
      <c r="M7">
        <v>4284</v>
      </c>
      <c r="N7" s="62">
        <v>2000</v>
      </c>
      <c r="P7">
        <f>1+P6</f>
        <v>2</v>
      </c>
      <c r="Q7">
        <v>4284</v>
      </c>
      <c r="R7" s="62">
        <v>2000</v>
      </c>
      <c r="T7">
        <f>1+T6</f>
        <v>2</v>
      </c>
      <c r="U7">
        <v>4284</v>
      </c>
      <c r="V7" s="62">
        <v>2000</v>
      </c>
    </row>
    <row r="8" spans="1:29" ht="15.75" thickBot="1" x14ac:dyDescent="0.3">
      <c r="A8">
        <f t="shared" ref="A8:A65" si="0">+A7+1</f>
        <v>3</v>
      </c>
      <c r="B8">
        <v>4257</v>
      </c>
      <c r="C8" s="62">
        <v>14750</v>
      </c>
      <c r="E8">
        <f t="shared" ref="E8:E44" si="1">+E7+1</f>
        <v>3</v>
      </c>
      <c r="F8">
        <v>4249</v>
      </c>
      <c r="G8" s="62">
        <v>5500</v>
      </c>
      <c r="L8">
        <f t="shared" ref="L8:L65" si="2">+L7+1</f>
        <v>3</v>
      </c>
      <c r="M8">
        <v>4284</v>
      </c>
      <c r="N8" s="62">
        <v>4000</v>
      </c>
      <c r="P8">
        <f t="shared" ref="P8:P65" si="3">1+P7</f>
        <v>3</v>
      </c>
      <c r="Q8">
        <v>4284</v>
      </c>
      <c r="R8" s="62">
        <v>2000</v>
      </c>
      <c r="T8">
        <f t="shared" ref="T8:T47" si="4">1+T7</f>
        <v>3</v>
      </c>
      <c r="U8">
        <v>4284</v>
      </c>
      <c r="V8" s="62">
        <v>10000</v>
      </c>
    </row>
    <row r="9" spans="1:29" ht="15.75" thickBot="1" x14ac:dyDescent="0.3">
      <c r="A9">
        <f t="shared" si="0"/>
        <v>4</v>
      </c>
      <c r="B9">
        <v>4253</v>
      </c>
      <c r="C9" s="62">
        <v>2500</v>
      </c>
      <c r="E9">
        <f t="shared" si="1"/>
        <v>4</v>
      </c>
      <c r="F9">
        <v>4253</v>
      </c>
      <c r="G9" s="62">
        <v>74650</v>
      </c>
      <c r="L9">
        <f t="shared" si="2"/>
        <v>4</v>
      </c>
      <c r="M9">
        <v>4284</v>
      </c>
      <c r="N9" s="62">
        <v>6000</v>
      </c>
      <c r="P9">
        <f t="shared" si="3"/>
        <v>4</v>
      </c>
      <c r="Q9">
        <v>4284</v>
      </c>
      <c r="R9" s="62">
        <v>1000</v>
      </c>
      <c r="T9">
        <f t="shared" si="4"/>
        <v>4</v>
      </c>
      <c r="U9">
        <v>4284</v>
      </c>
      <c r="V9" s="62">
        <v>3000</v>
      </c>
      <c r="AA9" s="59" t="s">
        <v>57</v>
      </c>
      <c r="AB9" s="68" t="s">
        <v>58</v>
      </c>
      <c r="AC9" s="60" t="s">
        <v>25</v>
      </c>
    </row>
    <row r="10" spans="1:29" x14ac:dyDescent="0.25">
      <c r="A10">
        <f t="shared" si="0"/>
        <v>5</v>
      </c>
      <c r="B10">
        <v>4257</v>
      </c>
      <c r="C10" s="62">
        <v>275</v>
      </c>
      <c r="E10">
        <f t="shared" si="1"/>
        <v>5</v>
      </c>
      <c r="F10">
        <v>4257</v>
      </c>
      <c r="G10" s="62">
        <v>5725</v>
      </c>
      <c r="L10">
        <f t="shared" si="2"/>
        <v>5</v>
      </c>
      <c r="M10">
        <v>4284</v>
      </c>
      <c r="N10" s="62">
        <v>2000</v>
      </c>
      <c r="P10">
        <f t="shared" si="3"/>
        <v>5</v>
      </c>
      <c r="Q10">
        <v>4284</v>
      </c>
      <c r="R10" s="62">
        <v>1000</v>
      </c>
      <c r="T10">
        <f t="shared" si="4"/>
        <v>5</v>
      </c>
      <c r="U10">
        <v>4284</v>
      </c>
      <c r="V10" s="62">
        <v>1000</v>
      </c>
      <c r="AA10" s="55" t="s">
        <v>112</v>
      </c>
      <c r="AB10" s="139">
        <v>15000000</v>
      </c>
      <c r="AC10" s="74">
        <f>+AB10/AB15</f>
        <v>0.12852647184766872</v>
      </c>
    </row>
    <row r="11" spans="1:29" x14ac:dyDescent="0.25">
      <c r="A11">
        <f t="shared" si="0"/>
        <v>6</v>
      </c>
      <c r="B11">
        <v>4257</v>
      </c>
      <c r="C11" s="62">
        <v>500</v>
      </c>
      <c r="E11">
        <f t="shared" si="1"/>
        <v>6</v>
      </c>
      <c r="F11">
        <v>4253</v>
      </c>
      <c r="G11" s="62">
        <v>11950</v>
      </c>
      <c r="L11">
        <f t="shared" si="2"/>
        <v>6</v>
      </c>
      <c r="M11">
        <v>4284</v>
      </c>
      <c r="N11" s="62">
        <v>2000</v>
      </c>
      <c r="P11">
        <f t="shared" si="3"/>
        <v>6</v>
      </c>
      <c r="Q11">
        <v>4284</v>
      </c>
      <c r="R11" s="62">
        <v>1000</v>
      </c>
      <c r="T11">
        <f t="shared" si="4"/>
        <v>6</v>
      </c>
      <c r="U11">
        <v>4284</v>
      </c>
      <c r="V11" s="62">
        <v>2000</v>
      </c>
      <c r="AA11" s="49" t="s">
        <v>114</v>
      </c>
      <c r="AB11" s="134">
        <v>5238000</v>
      </c>
      <c r="AC11" s="135">
        <f>+AB11/AB15</f>
        <v>4.4881443969205917E-2</v>
      </c>
    </row>
    <row r="12" spans="1:29" x14ac:dyDescent="0.25">
      <c r="A12">
        <f t="shared" si="0"/>
        <v>7</v>
      </c>
      <c r="B12">
        <v>4253</v>
      </c>
      <c r="C12" s="62">
        <v>800</v>
      </c>
      <c r="E12">
        <f t="shared" si="1"/>
        <v>7</v>
      </c>
      <c r="F12">
        <v>4245</v>
      </c>
      <c r="G12" s="62">
        <v>1000</v>
      </c>
      <c r="L12">
        <f t="shared" si="2"/>
        <v>7</v>
      </c>
      <c r="M12">
        <v>4284</v>
      </c>
      <c r="N12" s="62">
        <v>64000</v>
      </c>
      <c r="P12">
        <f t="shared" si="3"/>
        <v>7</v>
      </c>
      <c r="Q12">
        <v>4284</v>
      </c>
      <c r="R12" s="62">
        <v>1000</v>
      </c>
      <c r="T12">
        <f t="shared" si="4"/>
        <v>7</v>
      </c>
      <c r="U12">
        <v>4284</v>
      </c>
      <c r="V12" s="62">
        <v>2000</v>
      </c>
      <c r="AA12" s="76" t="s">
        <v>113</v>
      </c>
      <c r="AB12" s="134">
        <v>94000000</v>
      </c>
      <c r="AC12" s="135">
        <f>+AB12/AB15</f>
        <v>0.80543255691205728</v>
      </c>
    </row>
    <row r="13" spans="1:29" x14ac:dyDescent="0.25">
      <c r="A13">
        <f t="shared" si="0"/>
        <v>8</v>
      </c>
      <c r="B13">
        <v>4257</v>
      </c>
      <c r="C13" s="62">
        <v>1500</v>
      </c>
      <c r="E13">
        <f t="shared" si="1"/>
        <v>8</v>
      </c>
      <c r="F13">
        <v>4249</v>
      </c>
      <c r="G13" s="62">
        <v>850</v>
      </c>
      <c r="L13">
        <f t="shared" si="2"/>
        <v>8</v>
      </c>
      <c r="M13">
        <v>4284</v>
      </c>
      <c r="N13" s="62">
        <v>1000</v>
      </c>
      <c r="P13">
        <f t="shared" si="3"/>
        <v>8</v>
      </c>
      <c r="Q13">
        <v>4284</v>
      </c>
      <c r="R13" s="62">
        <v>2000</v>
      </c>
      <c r="T13">
        <f t="shared" si="4"/>
        <v>8</v>
      </c>
      <c r="U13">
        <v>4284</v>
      </c>
      <c r="V13" s="62">
        <v>20000</v>
      </c>
      <c r="AA13" s="76" t="s">
        <v>115</v>
      </c>
      <c r="AB13" s="134">
        <v>484000</v>
      </c>
      <c r="AC13" s="140">
        <f>+AB13/AB15</f>
        <v>4.1471208249514438E-3</v>
      </c>
    </row>
    <row r="14" spans="1:29" x14ac:dyDescent="0.25">
      <c r="A14">
        <f t="shared" si="0"/>
        <v>9</v>
      </c>
      <c r="B14">
        <v>4257</v>
      </c>
      <c r="C14" s="62">
        <v>375</v>
      </c>
      <c r="E14">
        <f t="shared" si="1"/>
        <v>9</v>
      </c>
      <c r="F14">
        <v>4257</v>
      </c>
      <c r="G14" s="62">
        <v>106825</v>
      </c>
      <c r="L14">
        <f t="shared" si="2"/>
        <v>9</v>
      </c>
      <c r="M14">
        <v>4284</v>
      </c>
      <c r="N14" s="62">
        <v>1000</v>
      </c>
      <c r="P14">
        <f t="shared" si="3"/>
        <v>9</v>
      </c>
      <c r="Q14">
        <v>4284</v>
      </c>
      <c r="R14" s="62">
        <v>2000</v>
      </c>
      <c r="T14">
        <f t="shared" si="4"/>
        <v>9</v>
      </c>
      <c r="U14">
        <v>4284</v>
      </c>
      <c r="V14" s="62">
        <v>3000</v>
      </c>
      <c r="AA14" s="76" t="s">
        <v>116</v>
      </c>
      <c r="AB14" s="134">
        <f>1111175+874300</f>
        <v>1985475</v>
      </c>
      <c r="AC14" s="135">
        <f>+AB14/AB15</f>
        <v>1.7012406446116669E-2</v>
      </c>
    </row>
    <row r="15" spans="1:29" ht="15.75" thickBot="1" x14ac:dyDescent="0.3">
      <c r="A15">
        <f t="shared" si="0"/>
        <v>10</v>
      </c>
      <c r="B15">
        <v>4249</v>
      </c>
      <c r="C15" s="62">
        <v>4000</v>
      </c>
      <c r="E15">
        <f t="shared" si="1"/>
        <v>10</v>
      </c>
      <c r="F15">
        <v>4261</v>
      </c>
      <c r="G15" s="62">
        <v>80500</v>
      </c>
      <c r="L15">
        <f t="shared" si="2"/>
        <v>10</v>
      </c>
      <c r="M15">
        <v>4284</v>
      </c>
      <c r="N15" s="62">
        <v>2000</v>
      </c>
      <c r="P15">
        <f t="shared" si="3"/>
        <v>10</v>
      </c>
      <c r="Q15">
        <v>4284</v>
      </c>
      <c r="R15" s="62">
        <v>2000</v>
      </c>
      <c r="T15">
        <f t="shared" si="4"/>
        <v>10</v>
      </c>
      <c r="U15">
        <v>4284</v>
      </c>
      <c r="V15" s="62">
        <v>1000</v>
      </c>
      <c r="AA15" s="136" t="s">
        <v>50</v>
      </c>
      <c r="AB15" s="137">
        <f>SUM(AB10:AB14)</f>
        <v>116707475</v>
      </c>
      <c r="AC15" s="138">
        <f>SUM(AC10:AC14)</f>
        <v>1</v>
      </c>
    </row>
    <row r="16" spans="1:29" x14ac:dyDescent="0.25">
      <c r="A16">
        <f t="shared" si="0"/>
        <v>11</v>
      </c>
      <c r="B16">
        <v>4253</v>
      </c>
      <c r="C16" s="62">
        <v>2200</v>
      </c>
      <c r="E16">
        <f t="shared" si="1"/>
        <v>11</v>
      </c>
      <c r="F16">
        <v>4261</v>
      </c>
      <c r="G16" s="62">
        <v>89075</v>
      </c>
      <c r="L16">
        <f t="shared" si="2"/>
        <v>11</v>
      </c>
      <c r="M16">
        <v>4284</v>
      </c>
      <c r="N16" s="62">
        <v>2000</v>
      </c>
      <c r="P16">
        <f t="shared" si="3"/>
        <v>11</v>
      </c>
      <c r="Q16">
        <v>4284</v>
      </c>
      <c r="R16" s="62">
        <v>6000</v>
      </c>
      <c r="T16">
        <f t="shared" si="4"/>
        <v>11</v>
      </c>
      <c r="U16">
        <v>4284</v>
      </c>
      <c r="V16" s="62">
        <v>20000</v>
      </c>
    </row>
    <row r="17" spans="1:22" x14ac:dyDescent="0.25">
      <c r="A17">
        <f t="shared" si="0"/>
        <v>12</v>
      </c>
      <c r="B17">
        <v>4261</v>
      </c>
      <c r="C17" s="62">
        <v>4250</v>
      </c>
      <c r="E17">
        <f t="shared" si="1"/>
        <v>12</v>
      </c>
      <c r="F17">
        <v>4239</v>
      </c>
      <c r="G17" s="62">
        <v>1000</v>
      </c>
      <c r="L17">
        <f t="shared" si="2"/>
        <v>12</v>
      </c>
      <c r="M17">
        <v>4284</v>
      </c>
      <c r="N17" s="62">
        <v>1000</v>
      </c>
      <c r="P17">
        <f t="shared" si="3"/>
        <v>12</v>
      </c>
      <c r="Q17">
        <v>4284</v>
      </c>
      <c r="R17" s="62">
        <v>2000</v>
      </c>
      <c r="T17">
        <f t="shared" si="4"/>
        <v>12</v>
      </c>
      <c r="U17">
        <v>4284</v>
      </c>
      <c r="V17" s="62">
        <v>3000</v>
      </c>
    </row>
    <row r="18" spans="1:22" x14ac:dyDescent="0.25">
      <c r="A18">
        <f t="shared" si="0"/>
        <v>13</v>
      </c>
      <c r="B18">
        <v>4257</v>
      </c>
      <c r="C18" s="62">
        <v>25175</v>
      </c>
      <c r="E18">
        <f t="shared" si="1"/>
        <v>13</v>
      </c>
      <c r="F18">
        <v>4245</v>
      </c>
      <c r="G18" s="62">
        <v>2300</v>
      </c>
      <c r="L18">
        <f t="shared" si="2"/>
        <v>13</v>
      </c>
      <c r="M18">
        <v>4284</v>
      </c>
      <c r="N18" s="62">
        <v>1000</v>
      </c>
      <c r="P18">
        <f t="shared" si="3"/>
        <v>13</v>
      </c>
      <c r="Q18">
        <v>4284</v>
      </c>
      <c r="R18" s="62">
        <v>2000</v>
      </c>
      <c r="T18">
        <f t="shared" si="4"/>
        <v>13</v>
      </c>
      <c r="U18">
        <v>4284</v>
      </c>
      <c r="V18" s="62">
        <v>1000</v>
      </c>
    </row>
    <row r="19" spans="1:22" x14ac:dyDescent="0.25">
      <c r="A19">
        <f t="shared" si="0"/>
        <v>14</v>
      </c>
      <c r="B19">
        <v>4253</v>
      </c>
      <c r="C19" s="62">
        <v>1500</v>
      </c>
      <c r="E19">
        <f t="shared" si="1"/>
        <v>14</v>
      </c>
      <c r="F19">
        <v>4549</v>
      </c>
      <c r="G19" s="62">
        <v>1900</v>
      </c>
      <c r="L19">
        <f t="shared" si="2"/>
        <v>14</v>
      </c>
      <c r="M19">
        <v>4284</v>
      </c>
      <c r="N19" s="62">
        <v>4000</v>
      </c>
      <c r="P19">
        <f t="shared" si="3"/>
        <v>14</v>
      </c>
      <c r="Q19">
        <v>4284</v>
      </c>
      <c r="R19" s="62">
        <v>3000</v>
      </c>
      <c r="T19">
        <f t="shared" si="4"/>
        <v>14</v>
      </c>
      <c r="U19">
        <v>4284</v>
      </c>
      <c r="V19" s="62">
        <v>2000</v>
      </c>
    </row>
    <row r="20" spans="1:22" x14ac:dyDescent="0.25">
      <c r="A20">
        <f t="shared" si="0"/>
        <v>15</v>
      </c>
      <c r="B20">
        <v>4257</v>
      </c>
      <c r="C20" s="62">
        <v>1450</v>
      </c>
      <c r="E20">
        <f t="shared" si="1"/>
        <v>15</v>
      </c>
      <c r="F20">
        <v>4253</v>
      </c>
      <c r="G20" s="62">
        <v>6850</v>
      </c>
      <c r="L20">
        <f t="shared" si="2"/>
        <v>15</v>
      </c>
      <c r="M20">
        <v>4284</v>
      </c>
      <c r="N20" s="62">
        <v>1000</v>
      </c>
      <c r="P20">
        <f t="shared" si="3"/>
        <v>15</v>
      </c>
      <c r="Q20">
        <v>4284</v>
      </c>
      <c r="R20" s="62">
        <v>1000</v>
      </c>
      <c r="T20">
        <f t="shared" si="4"/>
        <v>15</v>
      </c>
      <c r="U20">
        <v>4284</v>
      </c>
      <c r="V20" s="62">
        <v>2000</v>
      </c>
    </row>
    <row r="21" spans="1:22" x14ac:dyDescent="0.25">
      <c r="A21">
        <f t="shared" si="0"/>
        <v>16</v>
      </c>
      <c r="B21">
        <v>4261</v>
      </c>
      <c r="C21" s="62">
        <v>15500</v>
      </c>
      <c r="E21">
        <f t="shared" si="1"/>
        <v>16</v>
      </c>
      <c r="F21">
        <v>4257</v>
      </c>
      <c r="G21" s="62">
        <v>16225</v>
      </c>
      <c r="L21">
        <f t="shared" si="2"/>
        <v>16</v>
      </c>
      <c r="M21">
        <v>4284</v>
      </c>
      <c r="N21" s="62">
        <v>4000</v>
      </c>
      <c r="P21">
        <f t="shared" si="3"/>
        <v>16</v>
      </c>
      <c r="Q21">
        <v>4284</v>
      </c>
      <c r="R21" s="62">
        <v>3000</v>
      </c>
      <c r="T21">
        <f t="shared" si="4"/>
        <v>16</v>
      </c>
      <c r="U21">
        <v>4284</v>
      </c>
      <c r="V21" s="62">
        <v>6000</v>
      </c>
    </row>
    <row r="22" spans="1:22" x14ac:dyDescent="0.25">
      <c r="A22">
        <f t="shared" si="0"/>
        <v>17</v>
      </c>
      <c r="B22">
        <v>4261</v>
      </c>
      <c r="C22" s="62">
        <v>10500</v>
      </c>
      <c r="E22">
        <f t="shared" si="1"/>
        <v>17</v>
      </c>
      <c r="F22">
        <v>4261</v>
      </c>
      <c r="G22" s="62">
        <v>158975</v>
      </c>
      <c r="L22">
        <f t="shared" si="2"/>
        <v>17</v>
      </c>
      <c r="M22">
        <v>4284</v>
      </c>
      <c r="N22" s="62">
        <v>1000</v>
      </c>
      <c r="P22">
        <f t="shared" si="3"/>
        <v>17</v>
      </c>
      <c r="Q22">
        <v>4284</v>
      </c>
      <c r="R22" s="62">
        <v>1000</v>
      </c>
      <c r="T22">
        <f t="shared" si="4"/>
        <v>17</v>
      </c>
      <c r="U22">
        <v>4284</v>
      </c>
      <c r="V22" s="62">
        <v>2000</v>
      </c>
    </row>
    <row r="23" spans="1:22" x14ac:dyDescent="0.25">
      <c r="A23">
        <f t="shared" si="0"/>
        <v>18</v>
      </c>
      <c r="B23">
        <v>4249</v>
      </c>
      <c r="C23" s="62">
        <v>1350</v>
      </c>
      <c r="E23">
        <f t="shared" si="1"/>
        <v>18</v>
      </c>
      <c r="F23">
        <v>4265</v>
      </c>
      <c r="G23" s="62">
        <v>58775</v>
      </c>
      <c r="L23">
        <f t="shared" si="2"/>
        <v>18</v>
      </c>
      <c r="M23">
        <v>4284</v>
      </c>
      <c r="N23" s="62">
        <v>4000</v>
      </c>
      <c r="P23">
        <f t="shared" si="3"/>
        <v>18</v>
      </c>
      <c r="Q23">
        <v>4284</v>
      </c>
      <c r="R23" s="62">
        <v>2000</v>
      </c>
      <c r="T23">
        <f t="shared" si="4"/>
        <v>18</v>
      </c>
      <c r="U23">
        <v>4284</v>
      </c>
      <c r="V23" s="62">
        <v>2000</v>
      </c>
    </row>
    <row r="24" spans="1:22" x14ac:dyDescent="0.25">
      <c r="A24">
        <f t="shared" si="0"/>
        <v>19</v>
      </c>
      <c r="B24">
        <v>4253</v>
      </c>
      <c r="C24" s="62">
        <v>2825</v>
      </c>
      <c r="E24">
        <f t="shared" si="1"/>
        <v>19</v>
      </c>
      <c r="F24">
        <v>4249</v>
      </c>
      <c r="G24" s="62">
        <v>750</v>
      </c>
      <c r="L24">
        <f t="shared" si="2"/>
        <v>19</v>
      </c>
      <c r="M24">
        <v>4284</v>
      </c>
      <c r="N24" s="62">
        <v>1000</v>
      </c>
      <c r="P24">
        <f t="shared" si="3"/>
        <v>19</v>
      </c>
      <c r="Q24">
        <v>4284</v>
      </c>
      <c r="R24" s="62">
        <v>1000</v>
      </c>
      <c r="T24">
        <f t="shared" si="4"/>
        <v>19</v>
      </c>
      <c r="U24">
        <v>4284</v>
      </c>
      <c r="V24" s="62">
        <v>2000</v>
      </c>
    </row>
    <row r="25" spans="1:22" x14ac:dyDescent="0.25">
      <c r="A25">
        <f t="shared" si="0"/>
        <v>20</v>
      </c>
      <c r="B25">
        <v>4257</v>
      </c>
      <c r="C25" s="62">
        <v>6375</v>
      </c>
      <c r="E25">
        <f t="shared" si="1"/>
        <v>20</v>
      </c>
      <c r="F25">
        <v>4253</v>
      </c>
      <c r="G25" s="62">
        <v>1525</v>
      </c>
      <c r="L25">
        <f t="shared" si="2"/>
        <v>20</v>
      </c>
      <c r="M25">
        <v>4284</v>
      </c>
      <c r="N25" s="62">
        <v>2000</v>
      </c>
      <c r="P25">
        <f t="shared" si="3"/>
        <v>20</v>
      </c>
      <c r="Q25">
        <v>4284</v>
      </c>
      <c r="R25" s="62">
        <v>1000</v>
      </c>
      <c r="T25">
        <f t="shared" si="4"/>
        <v>20</v>
      </c>
      <c r="U25">
        <v>4284</v>
      </c>
      <c r="V25" s="62">
        <v>2000</v>
      </c>
    </row>
    <row r="26" spans="1:22" x14ac:dyDescent="0.25">
      <c r="A26">
        <f t="shared" si="0"/>
        <v>21</v>
      </c>
      <c r="B26">
        <v>4253</v>
      </c>
      <c r="C26" s="62">
        <v>250</v>
      </c>
      <c r="E26">
        <f t="shared" si="1"/>
        <v>21</v>
      </c>
      <c r="F26">
        <v>4257</v>
      </c>
      <c r="G26" s="62">
        <v>2375</v>
      </c>
      <c r="L26">
        <f t="shared" si="2"/>
        <v>21</v>
      </c>
      <c r="M26">
        <v>4284</v>
      </c>
      <c r="N26" s="62">
        <v>1000</v>
      </c>
      <c r="P26">
        <f t="shared" si="3"/>
        <v>21</v>
      </c>
      <c r="Q26">
        <v>4284</v>
      </c>
      <c r="R26" s="62">
        <v>1000</v>
      </c>
      <c r="T26">
        <f t="shared" si="4"/>
        <v>21</v>
      </c>
      <c r="U26">
        <v>4284</v>
      </c>
      <c r="V26" s="62">
        <v>1000</v>
      </c>
    </row>
    <row r="27" spans="1:22" x14ac:dyDescent="0.25">
      <c r="A27">
        <f t="shared" si="0"/>
        <v>22</v>
      </c>
      <c r="B27">
        <v>4257</v>
      </c>
      <c r="C27" s="62">
        <v>2500</v>
      </c>
      <c r="E27">
        <f t="shared" si="1"/>
        <v>22</v>
      </c>
      <c r="F27">
        <v>4261</v>
      </c>
      <c r="G27" s="62">
        <v>21325</v>
      </c>
      <c r="L27">
        <f t="shared" si="2"/>
        <v>22</v>
      </c>
      <c r="M27">
        <v>4284</v>
      </c>
      <c r="N27" s="62">
        <v>1000</v>
      </c>
      <c r="P27">
        <f t="shared" si="3"/>
        <v>22</v>
      </c>
      <c r="Q27">
        <v>4284</v>
      </c>
      <c r="R27" s="62">
        <v>1000</v>
      </c>
      <c r="T27">
        <f t="shared" si="4"/>
        <v>22</v>
      </c>
      <c r="U27">
        <v>4284</v>
      </c>
      <c r="V27" s="62">
        <v>3000</v>
      </c>
    </row>
    <row r="28" spans="1:22" x14ac:dyDescent="0.25">
      <c r="A28">
        <f t="shared" si="0"/>
        <v>23</v>
      </c>
      <c r="B28">
        <v>4261</v>
      </c>
      <c r="C28" s="62">
        <v>17225</v>
      </c>
      <c r="E28">
        <f t="shared" si="1"/>
        <v>23</v>
      </c>
      <c r="F28">
        <v>4271</v>
      </c>
      <c r="G28" s="62">
        <v>33850</v>
      </c>
      <c r="L28">
        <f t="shared" si="2"/>
        <v>23</v>
      </c>
      <c r="M28">
        <v>4284</v>
      </c>
      <c r="N28" s="62">
        <v>4000</v>
      </c>
      <c r="P28">
        <f t="shared" si="3"/>
        <v>23</v>
      </c>
      <c r="Q28">
        <v>4284</v>
      </c>
      <c r="R28" s="62">
        <v>1000</v>
      </c>
      <c r="T28">
        <f t="shared" si="4"/>
        <v>23</v>
      </c>
      <c r="U28">
        <v>4284</v>
      </c>
      <c r="V28" s="62">
        <v>1000</v>
      </c>
    </row>
    <row r="29" spans="1:22" x14ac:dyDescent="0.25">
      <c r="A29">
        <f t="shared" si="0"/>
        <v>24</v>
      </c>
      <c r="B29">
        <v>4257</v>
      </c>
      <c r="C29" s="62">
        <v>250</v>
      </c>
      <c r="E29">
        <f t="shared" si="1"/>
        <v>24</v>
      </c>
      <c r="F29">
        <v>4265</v>
      </c>
      <c r="G29" s="62">
        <v>163150</v>
      </c>
      <c r="L29">
        <f t="shared" si="2"/>
        <v>24</v>
      </c>
      <c r="M29">
        <v>4284</v>
      </c>
      <c r="N29" s="62">
        <v>1000</v>
      </c>
      <c r="P29">
        <f t="shared" si="3"/>
        <v>24</v>
      </c>
      <c r="Q29">
        <v>4284</v>
      </c>
      <c r="R29" s="62">
        <v>2000</v>
      </c>
      <c r="T29">
        <f t="shared" si="4"/>
        <v>24</v>
      </c>
      <c r="U29">
        <v>4284</v>
      </c>
      <c r="V29" s="62">
        <v>3000</v>
      </c>
    </row>
    <row r="30" spans="1:22" x14ac:dyDescent="0.25">
      <c r="A30">
        <f t="shared" si="0"/>
        <v>25</v>
      </c>
      <c r="B30">
        <v>4261</v>
      </c>
      <c r="C30" s="62">
        <v>1900</v>
      </c>
      <c r="E30">
        <f t="shared" si="1"/>
        <v>25</v>
      </c>
      <c r="F30">
        <v>4271</v>
      </c>
      <c r="G30" s="62">
        <v>14175</v>
      </c>
      <c r="L30">
        <f t="shared" si="2"/>
        <v>25</v>
      </c>
      <c r="M30">
        <v>4284</v>
      </c>
      <c r="N30" s="62">
        <v>1000</v>
      </c>
      <c r="P30">
        <f t="shared" si="3"/>
        <v>25</v>
      </c>
      <c r="Q30">
        <v>4284</v>
      </c>
      <c r="R30" s="62">
        <v>1000</v>
      </c>
      <c r="T30">
        <f t="shared" si="4"/>
        <v>25</v>
      </c>
      <c r="U30">
        <v>4284</v>
      </c>
      <c r="V30" s="62">
        <v>1000</v>
      </c>
    </row>
    <row r="31" spans="1:22" x14ac:dyDescent="0.25">
      <c r="A31">
        <f t="shared" si="0"/>
        <v>26</v>
      </c>
      <c r="B31">
        <v>4261</v>
      </c>
      <c r="C31" s="62">
        <v>13200</v>
      </c>
      <c r="E31">
        <f t="shared" si="1"/>
        <v>26</v>
      </c>
      <c r="F31">
        <v>4265</v>
      </c>
      <c r="G31" s="62">
        <v>875</v>
      </c>
      <c r="L31">
        <f t="shared" si="2"/>
        <v>26</v>
      </c>
      <c r="M31">
        <v>4284</v>
      </c>
      <c r="N31" s="62">
        <v>2000</v>
      </c>
      <c r="P31">
        <f t="shared" si="3"/>
        <v>26</v>
      </c>
      <c r="Q31">
        <v>4284</v>
      </c>
      <c r="R31" s="62">
        <v>1000</v>
      </c>
      <c r="T31">
        <f t="shared" si="4"/>
        <v>26</v>
      </c>
      <c r="U31">
        <v>4284</v>
      </c>
      <c r="V31" s="62">
        <v>1000</v>
      </c>
    </row>
    <row r="32" spans="1:22" x14ac:dyDescent="0.25">
      <c r="A32">
        <f t="shared" si="0"/>
        <v>27</v>
      </c>
      <c r="B32">
        <v>4257</v>
      </c>
      <c r="C32" s="62">
        <v>1975</v>
      </c>
      <c r="E32">
        <f t="shared" si="1"/>
        <v>27</v>
      </c>
      <c r="F32">
        <v>4261</v>
      </c>
      <c r="G32" s="62">
        <v>1000</v>
      </c>
      <c r="L32">
        <f t="shared" si="2"/>
        <v>27</v>
      </c>
      <c r="M32">
        <v>4284</v>
      </c>
      <c r="N32" s="62">
        <v>2000</v>
      </c>
      <c r="P32">
        <f t="shared" si="3"/>
        <v>27</v>
      </c>
      <c r="Q32">
        <v>4284</v>
      </c>
      <c r="R32" s="62">
        <v>6000</v>
      </c>
      <c r="T32">
        <f t="shared" si="4"/>
        <v>27</v>
      </c>
      <c r="U32">
        <v>4284</v>
      </c>
      <c r="V32" s="62">
        <v>2000</v>
      </c>
    </row>
    <row r="33" spans="1:22" x14ac:dyDescent="0.25">
      <c r="A33">
        <f t="shared" si="0"/>
        <v>28</v>
      </c>
      <c r="B33">
        <v>4249</v>
      </c>
      <c r="C33" s="62">
        <v>8000</v>
      </c>
      <c r="E33">
        <f t="shared" si="1"/>
        <v>28</v>
      </c>
      <c r="F33">
        <v>4253</v>
      </c>
      <c r="G33" s="62">
        <v>500</v>
      </c>
      <c r="L33">
        <f t="shared" si="2"/>
        <v>28</v>
      </c>
      <c r="M33">
        <v>4284</v>
      </c>
      <c r="N33" s="62">
        <v>1000</v>
      </c>
      <c r="P33">
        <f t="shared" si="3"/>
        <v>28</v>
      </c>
      <c r="Q33">
        <v>4284</v>
      </c>
      <c r="R33" s="62">
        <v>2000</v>
      </c>
      <c r="T33">
        <f t="shared" si="4"/>
        <v>28</v>
      </c>
      <c r="U33">
        <v>4284</v>
      </c>
      <c r="V33" s="62">
        <v>1000</v>
      </c>
    </row>
    <row r="34" spans="1:22" x14ac:dyDescent="0.25">
      <c r="A34">
        <f t="shared" si="0"/>
        <v>29</v>
      </c>
      <c r="B34">
        <v>4253</v>
      </c>
      <c r="C34" s="62">
        <v>2500</v>
      </c>
      <c r="E34">
        <f t="shared" si="1"/>
        <v>29</v>
      </c>
      <c r="F34">
        <v>4257</v>
      </c>
      <c r="G34" s="62">
        <v>500</v>
      </c>
      <c r="L34">
        <f t="shared" si="2"/>
        <v>29</v>
      </c>
      <c r="M34">
        <v>4284</v>
      </c>
      <c r="N34" s="62">
        <v>3000</v>
      </c>
      <c r="P34">
        <f t="shared" si="3"/>
        <v>29</v>
      </c>
      <c r="Q34">
        <v>4284</v>
      </c>
      <c r="R34" s="62">
        <v>1000</v>
      </c>
      <c r="T34">
        <f t="shared" si="4"/>
        <v>29</v>
      </c>
      <c r="U34">
        <v>4284</v>
      </c>
      <c r="V34" s="62">
        <v>1000</v>
      </c>
    </row>
    <row r="35" spans="1:22" x14ac:dyDescent="0.25">
      <c r="A35">
        <f t="shared" si="0"/>
        <v>30</v>
      </c>
      <c r="B35">
        <v>4261</v>
      </c>
      <c r="C35" s="62">
        <v>2625</v>
      </c>
      <c r="E35">
        <f t="shared" si="1"/>
        <v>30</v>
      </c>
      <c r="F35">
        <v>4253</v>
      </c>
      <c r="G35" s="62">
        <v>1375</v>
      </c>
      <c r="L35">
        <f t="shared" si="2"/>
        <v>30</v>
      </c>
      <c r="M35">
        <v>4284</v>
      </c>
      <c r="N35" s="62">
        <v>1000</v>
      </c>
      <c r="P35">
        <f t="shared" si="3"/>
        <v>30</v>
      </c>
      <c r="Q35">
        <v>4284</v>
      </c>
      <c r="R35" s="62">
        <v>2000</v>
      </c>
      <c r="T35">
        <f t="shared" si="4"/>
        <v>30</v>
      </c>
      <c r="U35">
        <v>4284</v>
      </c>
      <c r="V35" s="62">
        <v>1000</v>
      </c>
    </row>
    <row r="36" spans="1:22" x14ac:dyDescent="0.25">
      <c r="A36">
        <f t="shared" si="0"/>
        <v>31</v>
      </c>
      <c r="B36">
        <v>4265</v>
      </c>
      <c r="C36" s="62">
        <v>10500</v>
      </c>
      <c r="E36">
        <f t="shared" si="1"/>
        <v>31</v>
      </c>
      <c r="F36">
        <v>4261</v>
      </c>
      <c r="G36" s="62">
        <v>1875</v>
      </c>
      <c r="L36">
        <f t="shared" si="2"/>
        <v>31</v>
      </c>
      <c r="M36">
        <v>4284</v>
      </c>
      <c r="N36" s="62">
        <v>1000</v>
      </c>
      <c r="P36">
        <f t="shared" si="3"/>
        <v>31</v>
      </c>
      <c r="Q36">
        <v>4284</v>
      </c>
      <c r="R36" s="62">
        <v>1000</v>
      </c>
      <c r="T36">
        <f t="shared" si="4"/>
        <v>31</v>
      </c>
      <c r="U36">
        <v>4284</v>
      </c>
      <c r="V36" s="62">
        <v>1000</v>
      </c>
    </row>
    <row r="37" spans="1:22" x14ac:dyDescent="0.25">
      <c r="A37">
        <f t="shared" si="0"/>
        <v>32</v>
      </c>
      <c r="B37">
        <v>4257</v>
      </c>
      <c r="C37" s="62">
        <v>5900</v>
      </c>
      <c r="E37">
        <f t="shared" si="1"/>
        <v>32</v>
      </c>
      <c r="F37">
        <v>4271</v>
      </c>
      <c r="G37" s="62">
        <v>60700</v>
      </c>
      <c r="L37">
        <f t="shared" si="2"/>
        <v>32</v>
      </c>
      <c r="M37">
        <v>4284</v>
      </c>
      <c r="N37" s="62">
        <v>3000</v>
      </c>
      <c r="P37">
        <f t="shared" si="3"/>
        <v>32</v>
      </c>
      <c r="Q37">
        <v>4284</v>
      </c>
      <c r="R37" s="62">
        <v>1000</v>
      </c>
      <c r="T37">
        <f t="shared" si="4"/>
        <v>32</v>
      </c>
      <c r="U37">
        <v>4284</v>
      </c>
      <c r="V37" s="62">
        <v>1000</v>
      </c>
    </row>
    <row r="38" spans="1:22" x14ac:dyDescent="0.25">
      <c r="A38">
        <f t="shared" si="0"/>
        <v>33</v>
      </c>
      <c r="B38">
        <v>4249</v>
      </c>
      <c r="C38" s="62">
        <v>500</v>
      </c>
      <c r="E38">
        <f t="shared" si="1"/>
        <v>33</v>
      </c>
      <c r="F38">
        <v>4265</v>
      </c>
      <c r="G38" s="62">
        <v>17525</v>
      </c>
      <c r="L38">
        <f t="shared" si="2"/>
        <v>33</v>
      </c>
      <c r="M38">
        <v>4284</v>
      </c>
      <c r="N38" s="62">
        <v>1000</v>
      </c>
      <c r="P38">
        <f t="shared" si="3"/>
        <v>33</v>
      </c>
      <c r="Q38">
        <v>4284</v>
      </c>
      <c r="R38" s="62">
        <v>2000</v>
      </c>
      <c r="T38">
        <f t="shared" si="4"/>
        <v>33</v>
      </c>
      <c r="U38">
        <v>4284</v>
      </c>
      <c r="V38" s="62">
        <v>1000</v>
      </c>
    </row>
    <row r="39" spans="1:22" x14ac:dyDescent="0.25">
      <c r="A39">
        <f t="shared" si="0"/>
        <v>34</v>
      </c>
      <c r="B39">
        <v>4253</v>
      </c>
      <c r="C39" s="62">
        <v>5750</v>
      </c>
      <c r="E39">
        <f t="shared" si="1"/>
        <v>34</v>
      </c>
      <c r="F39">
        <v>4275</v>
      </c>
      <c r="G39" s="62">
        <v>54700</v>
      </c>
      <c r="L39">
        <f t="shared" si="2"/>
        <v>34</v>
      </c>
      <c r="M39">
        <v>4284</v>
      </c>
      <c r="N39" s="62">
        <v>3000</v>
      </c>
      <c r="P39">
        <f t="shared" si="3"/>
        <v>34</v>
      </c>
      <c r="Q39">
        <v>4284</v>
      </c>
      <c r="R39" s="62">
        <v>1000</v>
      </c>
      <c r="T39">
        <f t="shared" si="4"/>
        <v>34</v>
      </c>
      <c r="U39">
        <v>4284</v>
      </c>
      <c r="V39" s="62">
        <v>2000</v>
      </c>
    </row>
    <row r="40" spans="1:22" x14ac:dyDescent="0.25">
      <c r="A40">
        <f t="shared" si="0"/>
        <v>35</v>
      </c>
      <c r="B40">
        <v>4257</v>
      </c>
      <c r="C40" s="62">
        <v>7275</v>
      </c>
      <c r="E40">
        <f t="shared" si="1"/>
        <v>35</v>
      </c>
      <c r="F40">
        <v>4257</v>
      </c>
      <c r="G40" s="62">
        <v>1000</v>
      </c>
      <c r="L40">
        <f t="shared" si="2"/>
        <v>35</v>
      </c>
      <c r="M40">
        <v>4284</v>
      </c>
      <c r="N40" s="62">
        <v>1000</v>
      </c>
      <c r="P40">
        <f t="shared" si="3"/>
        <v>35</v>
      </c>
      <c r="Q40">
        <v>4284</v>
      </c>
      <c r="R40" s="62">
        <v>1000</v>
      </c>
      <c r="T40">
        <f t="shared" si="4"/>
        <v>35</v>
      </c>
      <c r="U40">
        <v>4284</v>
      </c>
      <c r="V40" s="62">
        <v>1000</v>
      </c>
    </row>
    <row r="41" spans="1:22" x14ac:dyDescent="0.25">
      <c r="A41">
        <f t="shared" si="0"/>
        <v>36</v>
      </c>
      <c r="B41">
        <v>4261</v>
      </c>
      <c r="C41" s="62">
        <v>46875</v>
      </c>
      <c r="E41">
        <f t="shared" si="1"/>
        <v>36</v>
      </c>
      <c r="F41">
        <v>4261</v>
      </c>
      <c r="G41" s="62">
        <v>1075</v>
      </c>
      <c r="L41">
        <f t="shared" si="2"/>
        <v>36</v>
      </c>
      <c r="M41">
        <v>4284</v>
      </c>
      <c r="N41" s="62">
        <v>6000</v>
      </c>
      <c r="P41">
        <f t="shared" si="3"/>
        <v>36</v>
      </c>
      <c r="Q41">
        <v>4284</v>
      </c>
      <c r="R41" s="62">
        <v>1000</v>
      </c>
      <c r="T41">
        <f t="shared" si="4"/>
        <v>36</v>
      </c>
      <c r="U41">
        <v>4284</v>
      </c>
      <c r="V41" s="62">
        <v>1000</v>
      </c>
    </row>
    <row r="42" spans="1:22" x14ac:dyDescent="0.25">
      <c r="A42">
        <f t="shared" si="0"/>
        <v>37</v>
      </c>
      <c r="B42">
        <v>4265</v>
      </c>
      <c r="C42" s="62">
        <v>65025</v>
      </c>
      <c r="E42">
        <f t="shared" si="1"/>
        <v>37</v>
      </c>
      <c r="F42">
        <v>4265</v>
      </c>
      <c r="G42" s="62">
        <v>2825</v>
      </c>
      <c r="L42">
        <f t="shared" si="2"/>
        <v>37</v>
      </c>
      <c r="M42">
        <v>4284</v>
      </c>
      <c r="N42" s="62">
        <v>2000</v>
      </c>
      <c r="P42">
        <f t="shared" si="3"/>
        <v>37</v>
      </c>
      <c r="Q42">
        <v>4284</v>
      </c>
      <c r="R42" s="62">
        <v>2000</v>
      </c>
      <c r="T42">
        <f t="shared" si="4"/>
        <v>37</v>
      </c>
      <c r="U42">
        <v>4284</v>
      </c>
      <c r="V42" s="62">
        <v>3000</v>
      </c>
    </row>
    <row r="43" spans="1:22" x14ac:dyDescent="0.25">
      <c r="A43">
        <f t="shared" si="0"/>
        <v>38</v>
      </c>
      <c r="B43">
        <v>4261</v>
      </c>
      <c r="C43" s="62">
        <v>1625</v>
      </c>
      <c r="E43">
        <f t="shared" si="1"/>
        <v>38</v>
      </c>
      <c r="F43">
        <v>4271</v>
      </c>
      <c r="G43" s="62">
        <v>14275</v>
      </c>
      <c r="L43">
        <f t="shared" si="2"/>
        <v>38</v>
      </c>
      <c r="M43">
        <v>4284</v>
      </c>
      <c r="N43" s="62">
        <v>1000</v>
      </c>
      <c r="P43">
        <f t="shared" si="3"/>
        <v>38</v>
      </c>
      <c r="Q43">
        <v>4284</v>
      </c>
      <c r="R43" s="62">
        <v>3000</v>
      </c>
      <c r="T43">
        <f t="shared" si="4"/>
        <v>38</v>
      </c>
      <c r="U43">
        <v>4284</v>
      </c>
      <c r="V43" s="62">
        <v>1000</v>
      </c>
    </row>
    <row r="44" spans="1:22" x14ac:dyDescent="0.25">
      <c r="A44">
        <f t="shared" si="0"/>
        <v>39</v>
      </c>
      <c r="B44">
        <v>4265</v>
      </c>
      <c r="C44" s="62">
        <v>5950</v>
      </c>
      <c r="E44">
        <f t="shared" si="1"/>
        <v>39</v>
      </c>
      <c r="F44">
        <v>4275</v>
      </c>
      <c r="G44" s="62">
        <v>90450</v>
      </c>
      <c r="L44">
        <f t="shared" si="2"/>
        <v>39</v>
      </c>
      <c r="M44">
        <v>4284</v>
      </c>
      <c r="N44" s="62">
        <v>1000</v>
      </c>
      <c r="P44">
        <f t="shared" si="3"/>
        <v>39</v>
      </c>
      <c r="Q44">
        <v>4284</v>
      </c>
      <c r="R44" s="62">
        <v>1000</v>
      </c>
      <c r="T44">
        <f t="shared" si="4"/>
        <v>39</v>
      </c>
      <c r="U44">
        <v>4284</v>
      </c>
      <c r="V44" s="62">
        <v>1000</v>
      </c>
    </row>
    <row r="45" spans="1:22" ht="21" x14ac:dyDescent="0.35">
      <c r="A45">
        <f t="shared" si="0"/>
        <v>40</v>
      </c>
      <c r="B45">
        <v>4271</v>
      </c>
      <c r="C45" s="62">
        <v>6125</v>
      </c>
      <c r="E45" s="164" t="s">
        <v>50</v>
      </c>
      <c r="F45" s="164"/>
      <c r="G45" s="72">
        <f>SUM(G6:G44)</f>
        <v>1112825</v>
      </c>
      <c r="L45">
        <f t="shared" si="2"/>
        <v>40</v>
      </c>
      <c r="M45">
        <v>4284</v>
      </c>
      <c r="N45" s="62">
        <v>6000</v>
      </c>
      <c r="P45">
        <f t="shared" si="3"/>
        <v>40</v>
      </c>
      <c r="Q45">
        <v>4284</v>
      </c>
      <c r="R45" s="62">
        <v>2000</v>
      </c>
      <c r="T45">
        <f t="shared" si="4"/>
        <v>40</v>
      </c>
      <c r="U45">
        <v>4284</v>
      </c>
      <c r="V45" s="62">
        <v>2000</v>
      </c>
    </row>
    <row r="46" spans="1:22" x14ac:dyDescent="0.25">
      <c r="A46">
        <f t="shared" si="0"/>
        <v>41</v>
      </c>
      <c r="B46">
        <v>4271</v>
      </c>
      <c r="C46" s="62">
        <v>3625</v>
      </c>
      <c r="L46">
        <f t="shared" si="2"/>
        <v>41</v>
      </c>
      <c r="M46">
        <v>4284</v>
      </c>
      <c r="N46" s="62">
        <v>1000</v>
      </c>
      <c r="P46">
        <f t="shared" si="3"/>
        <v>41</v>
      </c>
      <c r="Q46">
        <v>4284</v>
      </c>
      <c r="R46" s="62">
        <v>1000</v>
      </c>
      <c r="T46">
        <f t="shared" si="4"/>
        <v>41</v>
      </c>
      <c r="U46">
        <v>4284</v>
      </c>
      <c r="V46" s="62">
        <v>2000</v>
      </c>
    </row>
    <row r="47" spans="1:22" x14ac:dyDescent="0.25">
      <c r="A47">
        <f t="shared" si="0"/>
        <v>42</v>
      </c>
      <c r="B47">
        <v>4265</v>
      </c>
      <c r="C47" s="62">
        <v>2000</v>
      </c>
      <c r="L47">
        <f t="shared" si="2"/>
        <v>42</v>
      </c>
      <c r="M47">
        <v>4284</v>
      </c>
      <c r="N47" s="62">
        <v>2000</v>
      </c>
      <c r="P47">
        <f t="shared" si="3"/>
        <v>42</v>
      </c>
      <c r="Q47">
        <v>4284</v>
      </c>
      <c r="R47" s="62">
        <v>1000</v>
      </c>
      <c r="T47">
        <f t="shared" si="4"/>
        <v>42</v>
      </c>
      <c r="U47">
        <v>4284</v>
      </c>
      <c r="V47" s="62">
        <v>1000</v>
      </c>
    </row>
    <row r="48" spans="1:22" ht="21" x14ac:dyDescent="0.35">
      <c r="A48">
        <f t="shared" si="0"/>
        <v>43</v>
      </c>
      <c r="B48">
        <v>4265</v>
      </c>
      <c r="C48" s="62">
        <v>3850</v>
      </c>
      <c r="L48">
        <f t="shared" si="2"/>
        <v>43</v>
      </c>
      <c r="M48">
        <v>4284</v>
      </c>
      <c r="N48" s="62">
        <v>1000</v>
      </c>
      <c r="P48">
        <f t="shared" si="3"/>
        <v>43</v>
      </c>
      <c r="Q48">
        <v>4284</v>
      </c>
      <c r="R48" s="62">
        <v>2000</v>
      </c>
      <c r="V48" s="72">
        <f>SUM(V6:V47)</f>
        <v>119000</v>
      </c>
    </row>
    <row r="49" spans="1:27" x14ac:dyDescent="0.25">
      <c r="A49">
        <f t="shared" si="0"/>
        <v>44</v>
      </c>
      <c r="B49">
        <v>4271</v>
      </c>
      <c r="C49" s="62">
        <v>8925</v>
      </c>
      <c r="L49">
        <f t="shared" si="2"/>
        <v>44</v>
      </c>
      <c r="M49">
        <v>4284</v>
      </c>
      <c r="N49" s="62">
        <v>2000</v>
      </c>
      <c r="P49">
        <f t="shared" si="3"/>
        <v>44</v>
      </c>
      <c r="Q49">
        <v>4284</v>
      </c>
      <c r="R49" s="62">
        <v>1000</v>
      </c>
    </row>
    <row r="50" spans="1:27" ht="15.75" x14ac:dyDescent="0.25">
      <c r="A50">
        <f t="shared" si="0"/>
        <v>45</v>
      </c>
      <c r="B50">
        <v>4257</v>
      </c>
      <c r="C50" s="62">
        <v>1000</v>
      </c>
      <c r="E50" s="164" t="s">
        <v>59</v>
      </c>
      <c r="F50" s="164"/>
      <c r="G50" s="164"/>
      <c r="H50" s="164"/>
      <c r="L50">
        <f t="shared" si="2"/>
        <v>45</v>
      </c>
      <c r="M50">
        <v>4284</v>
      </c>
      <c r="N50" s="62">
        <v>2000</v>
      </c>
      <c r="P50">
        <f t="shared" si="3"/>
        <v>45</v>
      </c>
      <c r="Q50">
        <v>4284</v>
      </c>
      <c r="R50" s="62">
        <v>1000</v>
      </c>
    </row>
    <row r="51" spans="1:27" x14ac:dyDescent="0.25">
      <c r="A51">
        <f t="shared" si="0"/>
        <v>46</v>
      </c>
      <c r="B51">
        <v>4261</v>
      </c>
      <c r="C51" s="62">
        <v>3875</v>
      </c>
      <c r="F51" s="163">
        <f>+C66+G45</f>
        <v>1659100</v>
      </c>
      <c r="G51" s="166"/>
      <c r="L51">
        <f t="shared" si="2"/>
        <v>46</v>
      </c>
      <c r="M51">
        <v>4284</v>
      </c>
      <c r="N51" s="62">
        <v>2000</v>
      </c>
      <c r="P51">
        <f t="shared" si="3"/>
        <v>46</v>
      </c>
      <c r="Q51">
        <v>4284</v>
      </c>
      <c r="R51" s="62">
        <v>1000</v>
      </c>
    </row>
    <row r="52" spans="1:27" x14ac:dyDescent="0.25">
      <c r="A52">
        <f t="shared" si="0"/>
        <v>47</v>
      </c>
      <c r="B52">
        <v>4265</v>
      </c>
      <c r="C52" s="62">
        <v>11875</v>
      </c>
      <c r="G52" s="63"/>
      <c r="L52">
        <f t="shared" si="2"/>
        <v>47</v>
      </c>
      <c r="M52">
        <v>4284</v>
      </c>
      <c r="N52" s="62">
        <v>3000</v>
      </c>
      <c r="P52">
        <f t="shared" si="3"/>
        <v>47</v>
      </c>
      <c r="Q52">
        <v>4284</v>
      </c>
      <c r="R52" s="62">
        <v>2000</v>
      </c>
    </row>
    <row r="53" spans="1:27" x14ac:dyDescent="0.25">
      <c r="A53">
        <f t="shared" si="0"/>
        <v>48</v>
      </c>
      <c r="B53">
        <v>4271</v>
      </c>
      <c r="C53" s="62">
        <v>1650</v>
      </c>
      <c r="L53">
        <f t="shared" si="2"/>
        <v>48</v>
      </c>
      <c r="M53">
        <v>4284</v>
      </c>
      <c r="N53" s="62">
        <v>1000</v>
      </c>
      <c r="P53">
        <f t="shared" si="3"/>
        <v>48</v>
      </c>
      <c r="Q53">
        <v>4284</v>
      </c>
      <c r="R53" s="62">
        <v>2000</v>
      </c>
    </row>
    <row r="54" spans="1:27" x14ac:dyDescent="0.25">
      <c r="A54">
        <f t="shared" si="0"/>
        <v>49</v>
      </c>
      <c r="B54">
        <v>4257</v>
      </c>
      <c r="C54" s="62">
        <v>250</v>
      </c>
      <c r="L54">
        <f t="shared" si="2"/>
        <v>49</v>
      </c>
      <c r="M54">
        <v>4284</v>
      </c>
      <c r="N54" s="62">
        <v>2000</v>
      </c>
      <c r="P54">
        <f t="shared" si="3"/>
        <v>49</v>
      </c>
      <c r="Q54">
        <v>4284</v>
      </c>
      <c r="R54" s="62">
        <v>2000</v>
      </c>
    </row>
    <row r="55" spans="1:27" x14ac:dyDescent="0.25">
      <c r="A55">
        <f t="shared" si="0"/>
        <v>50</v>
      </c>
      <c r="B55">
        <v>4271</v>
      </c>
      <c r="C55" s="62">
        <v>4500</v>
      </c>
      <c r="L55">
        <f t="shared" si="2"/>
        <v>50</v>
      </c>
      <c r="M55">
        <v>4284</v>
      </c>
      <c r="N55" s="62">
        <v>2000</v>
      </c>
      <c r="P55">
        <f t="shared" si="3"/>
        <v>50</v>
      </c>
      <c r="Q55">
        <v>4284</v>
      </c>
      <c r="R55" s="62">
        <v>2000</v>
      </c>
    </row>
    <row r="56" spans="1:27" ht="15.75" x14ac:dyDescent="0.25">
      <c r="A56">
        <f t="shared" si="0"/>
        <v>51</v>
      </c>
      <c r="B56">
        <v>4253</v>
      </c>
      <c r="C56" s="62">
        <v>1600</v>
      </c>
      <c r="L56">
        <f t="shared" si="2"/>
        <v>51</v>
      </c>
      <c r="M56">
        <v>4284</v>
      </c>
      <c r="N56" s="62">
        <v>1000</v>
      </c>
      <c r="P56">
        <f t="shared" si="3"/>
        <v>51</v>
      </c>
      <c r="Q56">
        <v>4284</v>
      </c>
      <c r="R56" s="62">
        <v>2000</v>
      </c>
      <c r="T56" s="164" t="s">
        <v>60</v>
      </c>
      <c r="U56" s="164"/>
      <c r="V56" s="164"/>
      <c r="W56" s="164"/>
      <c r="X56" s="164"/>
      <c r="Y56" s="164"/>
      <c r="Z56" s="164"/>
      <c r="AA56" s="164"/>
    </row>
    <row r="57" spans="1:27" x14ac:dyDescent="0.25">
      <c r="A57">
        <f t="shared" si="0"/>
        <v>52</v>
      </c>
      <c r="B57">
        <v>4257</v>
      </c>
      <c r="C57" s="62">
        <v>2475</v>
      </c>
      <c r="L57">
        <f t="shared" si="2"/>
        <v>52</v>
      </c>
      <c r="M57">
        <v>4284</v>
      </c>
      <c r="N57" s="62">
        <v>1000</v>
      </c>
      <c r="P57">
        <f t="shared" si="3"/>
        <v>52</v>
      </c>
      <c r="Q57">
        <v>4284</v>
      </c>
      <c r="R57" s="62">
        <v>1000</v>
      </c>
      <c r="U57" s="163">
        <f>+N66+R66+V48</f>
        <v>414000</v>
      </c>
      <c r="V57" s="163"/>
      <c r="W57" s="163"/>
      <c r="X57" s="163"/>
    </row>
    <row r="58" spans="1:27" x14ac:dyDescent="0.25">
      <c r="A58">
        <f t="shared" si="0"/>
        <v>53</v>
      </c>
      <c r="B58">
        <v>4261</v>
      </c>
      <c r="C58" s="62">
        <v>15300</v>
      </c>
      <c r="L58">
        <f t="shared" si="2"/>
        <v>53</v>
      </c>
      <c r="M58">
        <v>4284</v>
      </c>
      <c r="N58" s="62">
        <v>1000</v>
      </c>
      <c r="P58">
        <f t="shared" si="3"/>
        <v>53</v>
      </c>
      <c r="Q58">
        <v>4284</v>
      </c>
      <c r="R58" s="62">
        <v>2000</v>
      </c>
    </row>
    <row r="59" spans="1:27" x14ac:dyDescent="0.25">
      <c r="A59">
        <f t="shared" si="0"/>
        <v>54</v>
      </c>
      <c r="B59">
        <v>4271</v>
      </c>
      <c r="C59" s="62">
        <v>49350</v>
      </c>
      <c r="L59">
        <f t="shared" si="2"/>
        <v>54</v>
      </c>
      <c r="M59">
        <v>4284</v>
      </c>
      <c r="N59" s="62">
        <v>3000</v>
      </c>
      <c r="P59">
        <f t="shared" si="3"/>
        <v>54</v>
      </c>
      <c r="Q59">
        <v>4284</v>
      </c>
      <c r="R59" s="62">
        <v>2000</v>
      </c>
    </row>
    <row r="60" spans="1:27" x14ac:dyDescent="0.25">
      <c r="A60">
        <f t="shared" si="0"/>
        <v>55</v>
      </c>
      <c r="B60">
        <v>4275</v>
      </c>
      <c r="C60" s="62">
        <v>46350</v>
      </c>
      <c r="L60">
        <f t="shared" si="2"/>
        <v>55</v>
      </c>
      <c r="M60">
        <v>4284</v>
      </c>
      <c r="N60" s="62">
        <v>14000</v>
      </c>
      <c r="P60">
        <f t="shared" si="3"/>
        <v>55</v>
      </c>
      <c r="Q60">
        <v>4284</v>
      </c>
      <c r="R60" s="62">
        <v>1000</v>
      </c>
    </row>
    <row r="61" spans="1:27" x14ac:dyDescent="0.25">
      <c r="A61">
        <f t="shared" si="0"/>
        <v>56</v>
      </c>
      <c r="B61">
        <v>4265</v>
      </c>
      <c r="C61" s="62">
        <v>72325</v>
      </c>
      <c r="D61" s="71"/>
      <c r="L61">
        <f t="shared" si="2"/>
        <v>56</v>
      </c>
      <c r="M61">
        <v>4284</v>
      </c>
      <c r="N61" s="62">
        <v>2000</v>
      </c>
      <c r="P61">
        <f t="shared" si="3"/>
        <v>56</v>
      </c>
      <c r="Q61">
        <v>4284</v>
      </c>
      <c r="R61" s="62">
        <v>1000</v>
      </c>
    </row>
    <row r="62" spans="1:27" x14ac:dyDescent="0.25">
      <c r="A62">
        <f t="shared" si="0"/>
        <v>57</v>
      </c>
      <c r="B62">
        <v>4275</v>
      </c>
      <c r="C62" s="62">
        <v>1000</v>
      </c>
      <c r="L62">
        <f t="shared" si="2"/>
        <v>57</v>
      </c>
      <c r="M62">
        <v>4284</v>
      </c>
      <c r="N62" s="62">
        <v>1000</v>
      </c>
      <c r="P62">
        <f t="shared" si="3"/>
        <v>57</v>
      </c>
      <c r="Q62">
        <v>4284</v>
      </c>
      <c r="R62" s="62">
        <v>3000</v>
      </c>
    </row>
    <row r="63" spans="1:27" x14ac:dyDescent="0.25">
      <c r="A63">
        <f t="shared" si="0"/>
        <v>58</v>
      </c>
      <c r="B63">
        <v>4271</v>
      </c>
      <c r="C63" s="62">
        <v>750</v>
      </c>
      <c r="L63">
        <f t="shared" si="2"/>
        <v>58</v>
      </c>
      <c r="M63">
        <v>4284</v>
      </c>
      <c r="N63" s="62">
        <v>2000</v>
      </c>
      <c r="P63">
        <f t="shared" si="3"/>
        <v>58</v>
      </c>
      <c r="Q63">
        <v>4284</v>
      </c>
      <c r="R63" s="62">
        <v>1000</v>
      </c>
    </row>
    <row r="64" spans="1:27" x14ac:dyDescent="0.25">
      <c r="A64">
        <f t="shared" si="0"/>
        <v>59</v>
      </c>
      <c r="B64">
        <v>4265</v>
      </c>
      <c r="C64" s="62">
        <v>500</v>
      </c>
      <c r="L64">
        <f t="shared" si="2"/>
        <v>59</v>
      </c>
      <c r="M64">
        <v>4284</v>
      </c>
      <c r="N64" s="62">
        <v>1000</v>
      </c>
      <c r="P64">
        <f t="shared" si="3"/>
        <v>59</v>
      </c>
      <c r="Q64">
        <v>4284</v>
      </c>
      <c r="R64" s="62">
        <v>3000</v>
      </c>
    </row>
    <row r="65" spans="1:18" x14ac:dyDescent="0.25">
      <c r="A65">
        <f t="shared" si="0"/>
        <v>60</v>
      </c>
      <c r="B65">
        <v>4265</v>
      </c>
      <c r="C65" s="62">
        <v>250</v>
      </c>
      <c r="L65">
        <f t="shared" si="2"/>
        <v>60</v>
      </c>
      <c r="M65">
        <v>4284</v>
      </c>
      <c r="N65" s="62">
        <v>1000</v>
      </c>
      <c r="P65">
        <f t="shared" si="3"/>
        <v>60</v>
      </c>
      <c r="Q65">
        <v>4284</v>
      </c>
      <c r="R65" s="62">
        <v>1000</v>
      </c>
    </row>
    <row r="66" spans="1:18" ht="21" x14ac:dyDescent="0.35">
      <c r="A66" s="164" t="s">
        <v>50</v>
      </c>
      <c r="B66" s="164"/>
      <c r="C66" s="72">
        <f>SUM(C6:C65)</f>
        <v>546275</v>
      </c>
      <c r="N66" s="72">
        <f>SUM(N6:N65)</f>
        <v>193000</v>
      </c>
      <c r="R66" s="72">
        <f>SUM(R6:R65)</f>
        <v>102000</v>
      </c>
    </row>
    <row r="69" spans="1:18" x14ac:dyDescent="0.25">
      <c r="O69" s="73"/>
    </row>
    <row r="127" spans="13:13" x14ac:dyDescent="0.25">
      <c r="M127" s="62"/>
    </row>
  </sheetData>
  <mergeCells count="8">
    <mergeCell ref="U57:X57"/>
    <mergeCell ref="A66:B66"/>
    <mergeCell ref="A3:G3"/>
    <mergeCell ref="L3:V3"/>
    <mergeCell ref="E45:F45"/>
    <mergeCell ref="E50:H50"/>
    <mergeCell ref="F51:G51"/>
    <mergeCell ref="T56:AA5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369D5-879B-467D-AB18-084BC00CE91E}">
  <dimension ref="A3:L51"/>
  <sheetViews>
    <sheetView topLeftCell="F13" zoomScale="70" zoomScaleNormal="70" workbookViewId="0">
      <selection activeCell="N17" sqref="N17:N18"/>
    </sheetView>
  </sheetViews>
  <sheetFormatPr baseColWidth="10" defaultColWidth="11.42578125" defaultRowHeight="15" x14ac:dyDescent="0.25"/>
  <cols>
    <col min="3" max="3" width="45.85546875" customWidth="1"/>
    <col min="4" max="4" width="15.140625" customWidth="1"/>
    <col min="5" max="5" width="17.42578125" customWidth="1"/>
    <col min="6" max="6" width="19.42578125" customWidth="1"/>
    <col min="7" max="7" width="27.28515625" customWidth="1"/>
    <col min="9" max="9" width="27.5703125" bestFit="1" customWidth="1"/>
    <col min="10" max="10" width="9.7109375" bestFit="1" customWidth="1"/>
    <col min="11" max="11" width="29.7109375" customWidth="1"/>
    <col min="12" max="12" width="9.5703125" customWidth="1"/>
  </cols>
  <sheetData>
    <row r="3" spans="1:12" ht="20.25" x14ac:dyDescent="0.25">
      <c r="D3" s="1" t="s">
        <v>0</v>
      </c>
    </row>
    <row r="4" spans="1:12" ht="20.25" x14ac:dyDescent="0.25">
      <c r="D4" s="1"/>
    </row>
    <row r="5" spans="1:12" ht="20.25" x14ac:dyDescent="0.25">
      <c r="D5" s="1"/>
    </row>
    <row r="6" spans="1:12" ht="20.25" x14ac:dyDescent="0.25">
      <c r="D6" s="1"/>
    </row>
    <row r="7" spans="1:12" ht="20.25" x14ac:dyDescent="0.25">
      <c r="A7" s="169" t="s">
        <v>1</v>
      </c>
      <c r="B7" s="169"/>
      <c r="C7" s="169"/>
      <c r="D7" s="169"/>
      <c r="E7" s="169"/>
      <c r="F7" s="169"/>
      <c r="G7" s="169"/>
      <c r="H7" s="169"/>
    </row>
    <row r="8" spans="1:12" ht="15" customHeight="1" x14ac:dyDescent="0.25"/>
    <row r="9" spans="1:12" ht="15" customHeight="1" x14ac:dyDescent="0.25">
      <c r="A9" s="169" t="s">
        <v>2</v>
      </c>
      <c r="B9" s="169"/>
      <c r="C9" s="169"/>
      <c r="D9" s="169"/>
      <c r="E9" s="169"/>
      <c r="F9" s="169"/>
      <c r="G9" s="169"/>
      <c r="H9" s="169"/>
    </row>
    <row r="10" spans="1:12" ht="15" customHeight="1" x14ac:dyDescent="0.25"/>
    <row r="11" spans="1:12" ht="20.25" x14ac:dyDescent="0.25">
      <c r="A11" s="169" t="s">
        <v>95</v>
      </c>
      <c r="B11" s="169"/>
      <c r="C11" s="169"/>
      <c r="D11" s="169"/>
      <c r="E11" s="169"/>
      <c r="F11" s="169"/>
      <c r="G11" s="169"/>
    </row>
    <row r="12" spans="1:12" ht="15.75" thickBot="1" x14ac:dyDescent="0.3"/>
    <row r="13" spans="1:12" ht="37.5" customHeight="1" x14ac:dyDescent="0.25">
      <c r="C13" s="170" t="s">
        <v>3</v>
      </c>
      <c r="D13" s="171"/>
      <c r="E13" s="171"/>
      <c r="F13" s="171"/>
      <c r="G13" s="172"/>
    </row>
    <row r="14" spans="1:12" ht="19.5" x14ac:dyDescent="0.25">
      <c r="C14" s="173" t="s">
        <v>96</v>
      </c>
      <c r="D14" s="174"/>
      <c r="E14" s="174"/>
      <c r="F14" s="174"/>
      <c r="G14" s="175"/>
    </row>
    <row r="15" spans="1:12" s="2" customFormat="1" ht="16.5" thickBot="1" x14ac:dyDescent="0.3">
      <c r="C15" s="3" t="s">
        <v>4</v>
      </c>
      <c r="D15" s="4" t="s">
        <v>65</v>
      </c>
      <c r="E15" s="4" t="s">
        <v>66</v>
      </c>
      <c r="F15" s="4" t="s">
        <v>97</v>
      </c>
      <c r="G15" s="4"/>
      <c r="K15" s="2" t="s">
        <v>119</v>
      </c>
      <c r="L15" s="2" t="s">
        <v>118</v>
      </c>
    </row>
    <row r="16" spans="1:12" ht="16.5" thickBot="1" x14ac:dyDescent="0.3">
      <c r="C16" s="5" t="s">
        <v>5</v>
      </c>
      <c r="D16" s="6">
        <v>20</v>
      </c>
      <c r="E16" s="6">
        <v>18</v>
      </c>
      <c r="F16" s="6">
        <v>11</v>
      </c>
      <c r="G16" s="133"/>
      <c r="K16" s="28" t="s">
        <v>61</v>
      </c>
      <c r="L16" s="29">
        <v>265</v>
      </c>
    </row>
    <row r="17" spans="2:12" ht="16.5" thickBot="1" x14ac:dyDescent="0.3">
      <c r="C17" s="7" t="s">
        <v>6</v>
      </c>
      <c r="D17" s="6">
        <v>1</v>
      </c>
      <c r="E17" s="6">
        <v>3</v>
      </c>
      <c r="F17" s="6">
        <v>1</v>
      </c>
      <c r="G17" s="133"/>
      <c r="K17" s="30" t="s">
        <v>120</v>
      </c>
      <c r="L17" s="31">
        <v>49</v>
      </c>
    </row>
    <row r="18" spans="2:12" ht="16.5" thickBot="1" x14ac:dyDescent="0.3">
      <c r="C18" s="7">
        <v>311</v>
      </c>
      <c r="D18" s="6">
        <v>0</v>
      </c>
      <c r="E18" s="6">
        <v>0</v>
      </c>
      <c r="F18" s="6">
        <v>0</v>
      </c>
      <c r="G18" s="133"/>
      <c r="K18" s="32" t="s">
        <v>6</v>
      </c>
      <c r="L18" s="33">
        <v>5</v>
      </c>
    </row>
    <row r="19" spans="2:12" ht="16.5" thickBot="1" x14ac:dyDescent="0.3">
      <c r="C19" s="7" t="s">
        <v>7</v>
      </c>
      <c r="D19" s="6">
        <v>120</v>
      </c>
      <c r="E19" s="6">
        <v>85</v>
      </c>
      <c r="F19" s="6">
        <v>60</v>
      </c>
      <c r="G19" s="133"/>
    </row>
    <row r="20" spans="2:12" ht="16.5" thickBot="1" x14ac:dyDescent="0.3">
      <c r="C20" s="7" t="s">
        <v>8</v>
      </c>
      <c r="D20" s="6">
        <v>0</v>
      </c>
      <c r="E20" s="6">
        <v>0</v>
      </c>
      <c r="F20" s="6">
        <v>0</v>
      </c>
      <c r="G20" s="133"/>
    </row>
    <row r="21" spans="2:12" ht="16.5" thickBot="1" x14ac:dyDescent="0.3">
      <c r="C21" s="5" t="s">
        <v>9</v>
      </c>
      <c r="D21" s="8">
        <f>SUM(D16:D20)</f>
        <v>141</v>
      </c>
      <c r="E21" s="8">
        <f>SUM(E16:E20)</f>
        <v>106</v>
      </c>
      <c r="F21" s="8">
        <f>SUM(F16:F20)</f>
        <v>72</v>
      </c>
      <c r="G21" s="6"/>
    </row>
    <row r="22" spans="2:12" x14ac:dyDescent="0.25">
      <c r="D22">
        <f>+D21+E21+F21</f>
        <v>319</v>
      </c>
    </row>
    <row r="23" spans="2:12" ht="15.75" thickBot="1" x14ac:dyDescent="0.3"/>
    <row r="24" spans="2:12" ht="18.75" customHeight="1" x14ac:dyDescent="0.25">
      <c r="C24" s="176" t="s">
        <v>10</v>
      </c>
      <c r="D24" s="177"/>
      <c r="E24" s="177"/>
      <c r="F24" s="177"/>
      <c r="G24" s="178"/>
    </row>
    <row r="25" spans="2:12" ht="19.5" x14ac:dyDescent="0.25">
      <c r="C25" s="179" t="s">
        <v>96</v>
      </c>
      <c r="D25" s="180"/>
      <c r="E25" s="180"/>
      <c r="F25" s="180"/>
      <c r="G25" s="181"/>
    </row>
    <row r="26" spans="2:12" ht="15.75" x14ac:dyDescent="0.25">
      <c r="C26" s="182" t="s">
        <v>11</v>
      </c>
      <c r="D26" s="183"/>
      <c r="E26" s="75" t="s">
        <v>65</v>
      </c>
      <c r="F26" s="75" t="s">
        <v>66</v>
      </c>
      <c r="G26" s="9" t="s">
        <v>67</v>
      </c>
    </row>
    <row r="27" spans="2:12" ht="31.5" customHeight="1" x14ac:dyDescent="0.25">
      <c r="B27" t="s">
        <v>104</v>
      </c>
      <c r="C27" s="167" t="s">
        <v>98</v>
      </c>
      <c r="D27" s="168"/>
      <c r="E27" s="10">
        <v>12</v>
      </c>
      <c r="F27" s="10">
        <v>12</v>
      </c>
      <c r="G27" s="11">
        <v>2</v>
      </c>
      <c r="H27" t="s">
        <v>107</v>
      </c>
      <c r="I27" t="s">
        <v>109</v>
      </c>
    </row>
    <row r="28" spans="2:12" ht="36.75" customHeight="1" x14ac:dyDescent="0.25">
      <c r="B28" t="s">
        <v>104</v>
      </c>
      <c r="C28" s="167" t="s">
        <v>99</v>
      </c>
      <c r="D28" s="168"/>
      <c r="E28" s="10">
        <v>91</v>
      </c>
      <c r="F28" s="10">
        <v>65</v>
      </c>
      <c r="G28" s="11">
        <v>15</v>
      </c>
      <c r="H28" t="s">
        <v>108</v>
      </c>
      <c r="I28" t="s">
        <v>109</v>
      </c>
    </row>
    <row r="29" spans="2:12" ht="36.75" customHeight="1" x14ac:dyDescent="0.25">
      <c r="B29" t="s">
        <v>104</v>
      </c>
      <c r="C29" s="167" t="s">
        <v>100</v>
      </c>
      <c r="D29" s="168"/>
      <c r="E29" s="10">
        <v>6</v>
      </c>
      <c r="F29" s="10">
        <v>4</v>
      </c>
      <c r="G29" s="11">
        <v>5</v>
      </c>
      <c r="H29" t="s">
        <v>107</v>
      </c>
      <c r="I29" s="35" t="s">
        <v>109</v>
      </c>
    </row>
    <row r="30" spans="2:12" ht="36.75" customHeight="1" x14ac:dyDescent="0.25">
      <c r="B30" t="s">
        <v>104</v>
      </c>
      <c r="C30" s="167" t="s">
        <v>101</v>
      </c>
      <c r="D30" s="168"/>
      <c r="E30" s="10">
        <v>15</v>
      </c>
      <c r="F30" s="10">
        <v>7</v>
      </c>
      <c r="G30" s="11">
        <v>31</v>
      </c>
      <c r="H30" t="s">
        <v>108</v>
      </c>
      <c r="I30" t="s">
        <v>109</v>
      </c>
    </row>
    <row r="31" spans="2:12" ht="37.5" customHeight="1" x14ac:dyDescent="0.25">
      <c r="B31" t="s">
        <v>105</v>
      </c>
      <c r="C31" s="182" t="s">
        <v>12</v>
      </c>
      <c r="D31" s="183"/>
      <c r="E31" s="10">
        <v>1</v>
      </c>
      <c r="F31" s="10">
        <v>3</v>
      </c>
      <c r="G31" s="11">
        <v>1</v>
      </c>
      <c r="H31" t="s">
        <v>6</v>
      </c>
      <c r="I31" t="s">
        <v>110</v>
      </c>
    </row>
    <row r="32" spans="2:12" ht="37.5" customHeight="1" x14ac:dyDescent="0.25">
      <c r="C32" s="182" t="s">
        <v>13</v>
      </c>
      <c r="D32" s="183"/>
      <c r="E32" s="10">
        <v>0</v>
      </c>
      <c r="F32" s="10">
        <v>0</v>
      </c>
      <c r="G32" s="11">
        <v>0</v>
      </c>
    </row>
    <row r="33" spans="2:11" ht="37.5" customHeight="1" x14ac:dyDescent="0.25">
      <c r="C33" s="182" t="s">
        <v>14</v>
      </c>
      <c r="D33" s="183"/>
      <c r="E33" s="10">
        <v>0</v>
      </c>
      <c r="F33" s="10">
        <v>0</v>
      </c>
      <c r="G33" s="11">
        <v>0</v>
      </c>
    </row>
    <row r="34" spans="2:11" ht="31.5" customHeight="1" thickBot="1" x14ac:dyDescent="0.3">
      <c r="B34" t="s">
        <v>106</v>
      </c>
      <c r="C34" s="190" t="s">
        <v>15</v>
      </c>
      <c r="D34" s="191"/>
      <c r="E34" s="10">
        <v>14</v>
      </c>
      <c r="F34" s="10">
        <v>13</v>
      </c>
      <c r="G34" s="11">
        <v>14</v>
      </c>
      <c r="H34" t="s">
        <v>108</v>
      </c>
      <c r="I34" t="s">
        <v>111</v>
      </c>
    </row>
    <row r="35" spans="2:11" ht="15.75" customHeight="1" thickBot="1" x14ac:dyDescent="0.3">
      <c r="B35" t="s">
        <v>106</v>
      </c>
      <c r="C35" s="190" t="s">
        <v>16</v>
      </c>
      <c r="D35" s="191"/>
      <c r="E35" s="12">
        <v>2</v>
      </c>
      <c r="F35" s="12">
        <v>2</v>
      </c>
      <c r="G35" s="13">
        <v>4</v>
      </c>
      <c r="H35" t="s">
        <v>107</v>
      </c>
      <c r="I35" t="s">
        <v>111</v>
      </c>
    </row>
    <row r="36" spans="2:11" ht="15.75" thickBot="1" x14ac:dyDescent="0.3"/>
    <row r="37" spans="2:11" ht="16.5" thickBot="1" x14ac:dyDescent="0.3">
      <c r="I37" s="187" t="s">
        <v>28</v>
      </c>
      <c r="J37" s="188"/>
      <c r="K37" s="189"/>
    </row>
    <row r="38" spans="2:11" ht="21" thickBot="1" x14ac:dyDescent="0.3">
      <c r="D38" s="14"/>
      <c r="I38" s="25" t="s">
        <v>27</v>
      </c>
      <c r="J38" s="18" t="s">
        <v>26</v>
      </c>
      <c r="K38" s="18" t="s">
        <v>25</v>
      </c>
    </row>
    <row r="39" spans="2:11" ht="18.75" customHeight="1" thickBot="1" x14ac:dyDescent="0.3">
      <c r="D39" s="170" t="s">
        <v>17</v>
      </c>
      <c r="E39" s="171"/>
      <c r="F39" s="172"/>
      <c r="I39" s="21" t="s">
        <v>24</v>
      </c>
      <c r="J39" s="20">
        <v>265</v>
      </c>
      <c r="K39" s="19">
        <f>+J39/J42</f>
        <v>0.83072100313479624</v>
      </c>
    </row>
    <row r="40" spans="2:11" ht="16.5" thickBot="1" x14ac:dyDescent="0.3">
      <c r="D40" s="184" t="s">
        <v>102</v>
      </c>
      <c r="E40" s="185"/>
      <c r="F40" s="186"/>
      <c r="I40" s="24" t="s">
        <v>23</v>
      </c>
      <c r="J40" s="23">
        <v>49</v>
      </c>
      <c r="K40" s="22">
        <f>+J40/J42</f>
        <v>0.15360501567398119</v>
      </c>
    </row>
    <row r="41" spans="2:11" ht="16.5" thickBot="1" x14ac:dyDescent="0.3">
      <c r="D41" s="15" t="s">
        <v>18</v>
      </c>
      <c r="E41" s="8" t="s">
        <v>19</v>
      </c>
      <c r="F41" s="8" t="s">
        <v>20</v>
      </c>
      <c r="G41" s="65" t="s">
        <v>29</v>
      </c>
      <c r="H41" s="29">
        <f>+E42+E43+E44</f>
        <v>145</v>
      </c>
      <c r="I41" s="21" t="s">
        <v>22</v>
      </c>
      <c r="J41" s="20">
        <v>5</v>
      </c>
      <c r="K41" s="19">
        <f>+J41/J42</f>
        <v>1.5673981191222569E-2</v>
      </c>
    </row>
    <row r="42" spans="2:11" ht="16.5" thickBot="1" x14ac:dyDescent="0.3">
      <c r="D42" s="16" t="s">
        <v>65</v>
      </c>
      <c r="E42" s="6">
        <v>52</v>
      </c>
      <c r="F42" s="6">
        <v>89</v>
      </c>
      <c r="G42" s="66" t="s">
        <v>30</v>
      </c>
      <c r="H42" s="33">
        <f>+F42+F44+F43</f>
        <v>174</v>
      </c>
      <c r="I42" s="26" t="s">
        <v>21</v>
      </c>
      <c r="J42" s="18">
        <f>SUM(J39:J41)</f>
        <v>319</v>
      </c>
      <c r="K42" s="17">
        <v>1</v>
      </c>
    </row>
    <row r="43" spans="2:11" ht="16.5" thickBot="1" x14ac:dyDescent="0.3">
      <c r="D43" s="16" t="s">
        <v>66</v>
      </c>
      <c r="E43" s="6">
        <v>60</v>
      </c>
      <c r="F43" s="6">
        <v>46</v>
      </c>
    </row>
    <row r="44" spans="2:11" ht="16.5" thickBot="1" x14ac:dyDescent="0.3">
      <c r="D44" s="16" t="s">
        <v>67</v>
      </c>
      <c r="E44" s="6">
        <v>33</v>
      </c>
      <c r="F44" s="6">
        <v>39</v>
      </c>
    </row>
    <row r="45" spans="2:11" ht="20.25" x14ac:dyDescent="0.25">
      <c r="D45" s="14"/>
      <c r="E45">
        <f>SUM(E42:E44)</f>
        <v>145</v>
      </c>
      <c r="F45">
        <f>SUM(F42:F44)</f>
        <v>174</v>
      </c>
    </row>
    <row r="47" spans="2:11" x14ac:dyDescent="0.25">
      <c r="E47" s="34">
        <f>+E45/319</f>
        <v>0.45454545454545453</v>
      </c>
      <c r="F47" s="34">
        <f>+F45/319</f>
        <v>0.54545454545454541</v>
      </c>
    </row>
    <row r="51" spans="8:8" x14ac:dyDescent="0.25">
      <c r="H51" t="s">
        <v>103</v>
      </c>
    </row>
  </sheetData>
  <mergeCells count="20">
    <mergeCell ref="D40:F40"/>
    <mergeCell ref="I37:K37"/>
    <mergeCell ref="C31:D31"/>
    <mergeCell ref="C32:D32"/>
    <mergeCell ref="C33:D33"/>
    <mergeCell ref="C34:D34"/>
    <mergeCell ref="C35:D35"/>
    <mergeCell ref="D39:F39"/>
    <mergeCell ref="C30:D30"/>
    <mergeCell ref="A7:H7"/>
    <mergeCell ref="A9:H9"/>
    <mergeCell ref="A11:G11"/>
    <mergeCell ref="C13:G13"/>
    <mergeCell ref="C14:G14"/>
    <mergeCell ref="C24:G24"/>
    <mergeCell ref="C25:G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0:D12"/>
  <sheetViews>
    <sheetView workbookViewId="0">
      <selection activeCell="H19" sqref="H19"/>
    </sheetView>
  </sheetViews>
  <sheetFormatPr baseColWidth="10" defaultColWidth="9.140625" defaultRowHeight="15" x14ac:dyDescent="0.25"/>
  <cols>
    <col min="3" max="3" width="17.5703125" bestFit="1" customWidth="1"/>
    <col min="4" max="4" width="15.28515625" style="62" bestFit="1" customWidth="1"/>
  </cols>
  <sheetData>
    <row r="10" spans="3:4" x14ac:dyDescent="0.25">
      <c r="C10" t="s">
        <v>62</v>
      </c>
      <c r="D10" s="62">
        <v>200024000</v>
      </c>
    </row>
    <row r="11" spans="3:4" x14ac:dyDescent="0.25">
      <c r="C11" t="s">
        <v>63</v>
      </c>
      <c r="D11" s="62">
        <v>118972000</v>
      </c>
    </row>
    <row r="12" spans="3:4" x14ac:dyDescent="0.25">
      <c r="C12" t="s">
        <v>64</v>
      </c>
      <c r="D12" s="62">
        <v>193139364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Programas asistenciales</vt:lpstr>
      <vt:lpstr>sorteos</vt:lpstr>
      <vt:lpstr>T1</vt:lpstr>
      <vt:lpstr>poducción</vt:lpstr>
      <vt:lpstr>Hoja2</vt:lpstr>
      <vt:lpstr>pago premios</vt:lpstr>
      <vt:lpstr>libre acceso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2022-04-07T18:59:59Z</dcterms:modified>
</cp:coreProperties>
</file>