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transparencia\archivos\presupuestos\ejecucion-del-presupuesto\"/>
    </mc:Choice>
  </mc:AlternateContent>
  <bookViews>
    <workbookView xWindow="0" yWindow="0" windowWidth="15345" windowHeight="4335" tabRatio="452"/>
  </bookViews>
  <sheets>
    <sheet name="RESUMEN" sheetId="11" r:id="rId1"/>
    <sheet name="MAYO" sheetId="10" r:id="rId2"/>
    <sheet name="INGRESOS" sheetId="12" r:id="rId3"/>
  </sheets>
  <calcPr calcId="152511"/>
</workbook>
</file>

<file path=xl/calcChain.xml><?xml version="1.0" encoding="utf-8"?>
<calcChain xmlns="http://schemas.openxmlformats.org/spreadsheetml/2006/main">
  <c r="H19" i="11" l="1"/>
  <c r="L12" i="12"/>
  <c r="L18" i="12" s="1"/>
  <c r="L180" i="10"/>
  <c r="M179" i="10"/>
  <c r="N179" i="10" s="1"/>
  <c r="M178" i="10"/>
  <c r="N178" i="10" s="1"/>
  <c r="M176" i="10"/>
  <c r="N176" i="10" s="1"/>
  <c r="M175" i="10"/>
  <c r="N175" i="10" s="1"/>
  <c r="P174" i="10"/>
  <c r="M174" i="10" s="1"/>
  <c r="N174" i="10" s="1"/>
  <c r="M173" i="10"/>
  <c r="N173" i="10" s="1"/>
  <c r="N171" i="10"/>
  <c r="M171" i="10"/>
  <c r="M170" i="10"/>
  <c r="N170" i="10" s="1"/>
  <c r="N169" i="10"/>
  <c r="M169" i="10"/>
  <c r="M168" i="10"/>
  <c r="N168" i="10" s="1"/>
  <c r="N167" i="10"/>
  <c r="M167" i="10"/>
  <c r="M166" i="10"/>
  <c r="N166" i="10" s="1"/>
  <c r="M164" i="10"/>
  <c r="N164" i="10" s="1"/>
  <c r="M163" i="10"/>
  <c r="N163" i="10" s="1"/>
  <c r="Q162" i="10"/>
  <c r="M162" i="10" s="1"/>
  <c r="N162" i="10" s="1"/>
  <c r="Q161" i="10"/>
  <c r="M161" i="10" s="1"/>
  <c r="N161" i="10" s="1"/>
  <c r="Q160" i="10"/>
  <c r="M160" i="10" s="1"/>
  <c r="N160" i="10" s="1"/>
  <c r="M159" i="10"/>
  <c r="N159" i="10" s="1"/>
  <c r="M158" i="10"/>
  <c r="N158" i="10" s="1"/>
  <c r="M157" i="10"/>
  <c r="N157" i="10" s="1"/>
  <c r="M156" i="10"/>
  <c r="N156" i="10" s="1"/>
  <c r="M155" i="10"/>
  <c r="N155" i="10" s="1"/>
  <c r="M153" i="10"/>
  <c r="N153" i="10" s="1"/>
  <c r="M152" i="10"/>
  <c r="N152" i="10" s="1"/>
  <c r="M151" i="10"/>
  <c r="N151" i="10" s="1"/>
  <c r="M150" i="10"/>
  <c r="N150" i="10" s="1"/>
  <c r="M149" i="10"/>
  <c r="N149" i="10" s="1"/>
  <c r="M148" i="10"/>
  <c r="N148" i="10" s="1"/>
  <c r="Q147" i="10"/>
  <c r="M147" i="10" s="1"/>
  <c r="N147" i="10" s="1"/>
  <c r="Q146" i="10"/>
  <c r="M146" i="10"/>
  <c r="N146" i="10" s="1"/>
  <c r="M145" i="10"/>
  <c r="N145" i="10" s="1"/>
  <c r="M144" i="10"/>
  <c r="N144" i="10" s="1"/>
  <c r="M143" i="10"/>
  <c r="N143" i="10" s="1"/>
  <c r="M142" i="10"/>
  <c r="N142" i="10" s="1"/>
  <c r="M141" i="10"/>
  <c r="N141" i="10" s="1"/>
  <c r="M140" i="10"/>
  <c r="N140" i="10" s="1"/>
  <c r="R139" i="10"/>
  <c r="M139" i="10"/>
  <c r="N139" i="10" s="1"/>
  <c r="N137" i="10"/>
  <c r="M137" i="10"/>
  <c r="M136" i="10"/>
  <c r="N136" i="10" s="1"/>
  <c r="M135" i="10"/>
  <c r="N135" i="10" s="1"/>
  <c r="M134" i="10"/>
  <c r="N134" i="10" s="1"/>
  <c r="M133" i="10"/>
  <c r="N133" i="10" s="1"/>
  <c r="M132" i="10"/>
  <c r="N132" i="10" s="1"/>
  <c r="M131" i="10"/>
  <c r="N131" i="10" s="1"/>
  <c r="M130" i="10"/>
  <c r="N130" i="10" s="1"/>
  <c r="N129" i="10"/>
  <c r="M129" i="10"/>
  <c r="M128" i="10"/>
  <c r="N128" i="10" s="1"/>
  <c r="M127" i="10"/>
  <c r="N127" i="10" s="1"/>
  <c r="M126" i="10"/>
  <c r="N126" i="10" s="1"/>
  <c r="N125" i="10"/>
  <c r="M125" i="10"/>
  <c r="M124" i="10"/>
  <c r="N124" i="10" s="1"/>
  <c r="M123" i="10"/>
  <c r="N123" i="10" s="1"/>
  <c r="M122" i="10"/>
  <c r="N122" i="10" s="1"/>
  <c r="N121" i="10"/>
  <c r="M121" i="10"/>
  <c r="M120" i="10"/>
  <c r="N120" i="10" s="1"/>
  <c r="M119" i="10"/>
  <c r="N119" i="10" s="1"/>
  <c r="M118" i="10"/>
  <c r="N118" i="10" s="1"/>
  <c r="M117" i="10"/>
  <c r="N117" i="10" s="1"/>
  <c r="M116" i="10"/>
  <c r="N116" i="10" s="1"/>
  <c r="M115" i="10"/>
  <c r="N115" i="10" s="1"/>
  <c r="M114" i="10"/>
  <c r="N114" i="10" s="1"/>
  <c r="N113" i="10"/>
  <c r="M113" i="10"/>
  <c r="M112" i="10"/>
  <c r="N112" i="10" s="1"/>
  <c r="R111" i="10"/>
  <c r="M109" i="10"/>
  <c r="N109" i="10" s="1"/>
  <c r="M108" i="10"/>
  <c r="N108" i="10" s="1"/>
  <c r="M107" i="10"/>
  <c r="N107" i="10" s="1"/>
  <c r="M106" i="10"/>
  <c r="N106" i="10" s="1"/>
  <c r="M105" i="10"/>
  <c r="N105" i="10" s="1"/>
  <c r="M104" i="10"/>
  <c r="N104" i="10" s="1"/>
  <c r="M103" i="10"/>
  <c r="N103" i="10" s="1"/>
  <c r="M102" i="10"/>
  <c r="N102" i="10" s="1"/>
  <c r="M101" i="10"/>
  <c r="N101" i="10" s="1"/>
  <c r="M100" i="10"/>
  <c r="N100" i="10" s="1"/>
  <c r="M99" i="10"/>
  <c r="N99" i="10" s="1"/>
  <c r="M98" i="10"/>
  <c r="N98" i="10" s="1"/>
  <c r="M97" i="10"/>
  <c r="N97" i="10" s="1"/>
  <c r="M96" i="10"/>
  <c r="N96" i="10" s="1"/>
  <c r="M95" i="10"/>
  <c r="N95" i="10" s="1"/>
  <c r="M94" i="10"/>
  <c r="N94" i="10" s="1"/>
  <c r="S93" i="10"/>
  <c r="M93" i="10" s="1"/>
  <c r="N93" i="10" s="1"/>
  <c r="M92" i="10"/>
  <c r="N92" i="10" s="1"/>
  <c r="N91" i="10"/>
  <c r="M91" i="10"/>
  <c r="S90" i="10"/>
  <c r="M90" i="10" s="1"/>
  <c r="N90" i="10" s="1"/>
  <c r="M89" i="10"/>
  <c r="N89" i="10" s="1"/>
  <c r="M88" i="10"/>
  <c r="N88" i="10" s="1"/>
  <c r="M87" i="10"/>
  <c r="N87" i="10" s="1"/>
  <c r="M86" i="10"/>
  <c r="N86" i="10" s="1"/>
  <c r="M85" i="10"/>
  <c r="N85" i="10" s="1"/>
  <c r="M84" i="10"/>
  <c r="N84" i="10" s="1"/>
  <c r="M83" i="10"/>
  <c r="N83" i="10" s="1"/>
  <c r="M82" i="10"/>
  <c r="N82" i="10" s="1"/>
  <c r="M81" i="10"/>
  <c r="N81" i="10" s="1"/>
  <c r="M80" i="10"/>
  <c r="N80" i="10" s="1"/>
  <c r="O79" i="10"/>
  <c r="M79" i="10" s="1"/>
  <c r="N79" i="10" s="1"/>
  <c r="N78" i="10"/>
  <c r="M78" i="10"/>
  <c r="M77" i="10"/>
  <c r="N77" i="10" s="1"/>
  <c r="M76" i="10"/>
  <c r="N76" i="10" s="1"/>
  <c r="M75" i="10"/>
  <c r="N75" i="10" s="1"/>
  <c r="N74" i="10"/>
  <c r="M74" i="10"/>
  <c r="M73" i="10"/>
  <c r="N73" i="10" s="1"/>
  <c r="M72" i="10"/>
  <c r="N72" i="10" s="1"/>
  <c r="M71" i="10"/>
  <c r="N71" i="10" s="1"/>
  <c r="M70" i="10"/>
  <c r="N70" i="10" s="1"/>
  <c r="M69" i="10"/>
  <c r="N69" i="10" s="1"/>
  <c r="M68" i="10"/>
  <c r="N68" i="10" s="1"/>
  <c r="M67" i="10"/>
  <c r="N67" i="10" s="1"/>
  <c r="M66" i="10"/>
  <c r="N66" i="10" s="1"/>
  <c r="M65" i="10"/>
  <c r="N65" i="10" s="1"/>
  <c r="M64" i="10"/>
  <c r="N64" i="10" s="1"/>
  <c r="M63" i="10"/>
  <c r="N63" i="10" s="1"/>
  <c r="N62" i="10"/>
  <c r="M62" i="10"/>
  <c r="P61" i="10"/>
  <c r="M61" i="10"/>
  <c r="N61" i="10" s="1"/>
  <c r="P60" i="10"/>
  <c r="M60" i="10"/>
  <c r="N60" i="10" s="1"/>
  <c r="N59" i="10"/>
  <c r="M59" i="10"/>
  <c r="M58" i="10"/>
  <c r="N58" i="10" s="1"/>
  <c r="M57" i="10"/>
  <c r="N57" i="10" s="1"/>
  <c r="M56" i="10"/>
  <c r="N56" i="10" s="1"/>
  <c r="M55" i="10"/>
  <c r="N55" i="10" s="1"/>
  <c r="M54" i="10"/>
  <c r="N54" i="10" s="1"/>
  <c r="M53" i="10"/>
  <c r="N53" i="10" s="1"/>
  <c r="M52" i="10"/>
  <c r="N52" i="10" s="1"/>
  <c r="M51" i="10"/>
  <c r="N51" i="10" s="1"/>
  <c r="M50" i="10"/>
  <c r="N50" i="10" s="1"/>
  <c r="M49" i="10"/>
  <c r="N49" i="10" s="1"/>
  <c r="M48" i="10"/>
  <c r="N48" i="10" s="1"/>
  <c r="N47" i="10"/>
  <c r="M47" i="10"/>
  <c r="M46" i="10"/>
  <c r="N46" i="10" s="1"/>
  <c r="N45" i="10"/>
  <c r="M45" i="10"/>
  <c r="M44" i="10"/>
  <c r="N44" i="10" s="1"/>
  <c r="N43" i="10"/>
  <c r="M43" i="10"/>
  <c r="M42" i="10"/>
  <c r="N42" i="10" s="1"/>
  <c r="M41" i="10"/>
  <c r="N41" i="10" s="1"/>
  <c r="M40" i="10"/>
  <c r="N40" i="10" s="1"/>
  <c r="M39" i="10"/>
  <c r="N39" i="10" s="1"/>
  <c r="M38" i="10"/>
  <c r="N38" i="10" s="1"/>
  <c r="M37" i="10"/>
  <c r="N37" i="10" s="1"/>
  <c r="M36" i="10"/>
  <c r="N36" i="10" s="1"/>
  <c r="M35" i="10"/>
  <c r="N35" i="10" s="1"/>
  <c r="M34" i="10"/>
  <c r="N34" i="10" s="1"/>
  <c r="M33" i="10"/>
  <c r="N33" i="10" s="1"/>
  <c r="M32" i="10"/>
  <c r="N32" i="10" s="1"/>
  <c r="N31" i="10"/>
  <c r="M31" i="10"/>
  <c r="M30" i="10"/>
  <c r="N30" i="10" s="1"/>
  <c r="N29" i="10"/>
  <c r="M29" i="10"/>
  <c r="M28" i="10"/>
  <c r="N28" i="10" s="1"/>
  <c r="N27" i="10"/>
  <c r="M27" i="10"/>
  <c r="M26" i="10"/>
  <c r="N26" i="10" s="1"/>
  <c r="M25" i="10"/>
  <c r="N25" i="10" s="1"/>
  <c r="Q24" i="10"/>
  <c r="M24" i="10" s="1"/>
  <c r="N24" i="10" s="1"/>
  <c r="Q23" i="10"/>
  <c r="M23" i="10"/>
  <c r="N23" i="10" s="1"/>
  <c r="Q22" i="10"/>
  <c r="M21" i="10"/>
  <c r="N21" i="10" s="1"/>
  <c r="M20" i="10"/>
  <c r="N20" i="10" s="1"/>
  <c r="M19" i="10"/>
  <c r="N19" i="10" s="1"/>
  <c r="M18" i="10"/>
  <c r="N18" i="10" s="1"/>
  <c r="M17" i="10"/>
  <c r="N17" i="10" s="1"/>
  <c r="M16" i="10"/>
  <c r="N16" i="10" s="1"/>
  <c r="M15" i="10"/>
  <c r="N15" i="10" s="1"/>
  <c r="M14" i="10"/>
  <c r="N14" i="10" s="1"/>
  <c r="M13" i="10"/>
  <c r="N13" i="10" s="1"/>
  <c r="M12" i="10"/>
  <c r="N12" i="10" s="1"/>
  <c r="M11" i="10"/>
  <c r="N11" i="10" s="1"/>
  <c r="R10" i="10"/>
  <c r="M10" i="10" s="1"/>
  <c r="R180" i="10" l="1"/>
  <c r="P180" i="10"/>
  <c r="O180" i="10"/>
  <c r="Q180" i="10"/>
  <c r="S180" i="10"/>
  <c r="N10" i="10"/>
  <c r="M22" i="10"/>
  <c r="N22" i="10" s="1"/>
  <c r="M111" i="10"/>
  <c r="N111" i="10" s="1"/>
  <c r="M180" i="10" l="1"/>
  <c r="N180" i="10"/>
</calcChain>
</file>

<file path=xl/sharedStrings.xml><?xml version="1.0" encoding="utf-8"?>
<sst xmlns="http://schemas.openxmlformats.org/spreadsheetml/2006/main" count="1009" uniqueCount="200">
  <si>
    <t xml:space="preserve">RESUMEN GENERAL PRESUPUESTADO Y EJECUTADO </t>
  </si>
  <si>
    <t>DETALLE</t>
  </si>
  <si>
    <t>MONTO RD$</t>
  </si>
  <si>
    <t>Disponible para el período</t>
  </si>
  <si>
    <t>Depto. de Presupuesto</t>
  </si>
  <si>
    <t>Resumen Ejecucion Presupuestaria</t>
  </si>
  <si>
    <t>Presupuesto Vigente al 30/04/18</t>
  </si>
  <si>
    <t>Del 1ro. Al 31 De Mayo Del 2018</t>
  </si>
  <si>
    <t>Total Ejecución de Mayo</t>
  </si>
  <si>
    <t xml:space="preserve">LOTERÍA NACIONAL </t>
  </si>
  <si>
    <t>PRESUPUESTO ESTIMADO PARA EL AÑO 2018 - (VALOR EN RD$)</t>
  </si>
  <si>
    <t>PRESUPUESTO DE GASTOS</t>
  </si>
  <si>
    <t>CODIGO REF.</t>
  </si>
  <si>
    <t>DENOMINACION DE LA CUENTA</t>
  </si>
  <si>
    <t>FONDO</t>
  </si>
  <si>
    <t>FUENTE</t>
  </si>
  <si>
    <t xml:space="preserve">  ORGANISMO</t>
  </si>
  <si>
    <t>FUNCION</t>
  </si>
  <si>
    <t xml:space="preserve">      PRESUPUESTO            ESTIMADO                  AÑO 2018</t>
  </si>
  <si>
    <t>Total Devengado</t>
  </si>
  <si>
    <t>Disponibilidad</t>
  </si>
  <si>
    <t xml:space="preserve">ENERO </t>
  </si>
  <si>
    <t>FEBRERO</t>
  </si>
  <si>
    <t>MARZO</t>
  </si>
  <si>
    <t>ABRIL</t>
  </si>
  <si>
    <t>MAYO</t>
  </si>
  <si>
    <r>
      <t>ADMINISTRACION CENTRAL - ACTIVIDAD</t>
    </r>
    <r>
      <rPr>
        <b/>
        <sz val="12"/>
        <rFont val="Georgia"/>
        <family val="1"/>
      </rPr>
      <t xml:space="preserve"> 1</t>
    </r>
  </si>
  <si>
    <t>2</t>
  </si>
  <si>
    <t>1</t>
  </si>
  <si>
    <t>01</t>
  </si>
  <si>
    <t>Remuneraciones al Personal Fijo</t>
  </si>
  <si>
    <t>0100</t>
  </si>
  <si>
    <t>4.5.10</t>
  </si>
  <si>
    <t>02</t>
  </si>
  <si>
    <t>Sueldos Personal Nominal</t>
  </si>
  <si>
    <t>9999</t>
  </si>
  <si>
    <t>Sueldos al Personal Fijo en Tramite de Pensiones</t>
  </si>
  <si>
    <t>Sueldo Anual  No. 13</t>
  </si>
  <si>
    <t>03</t>
  </si>
  <si>
    <t>Prestaciones Laboral Por Desvinculacion</t>
  </si>
  <si>
    <t>04</t>
  </si>
  <si>
    <t>Proporcion de Vacaciones No Disfrutadas</t>
  </si>
  <si>
    <t>Pago de Horas Extraordinarias, Horas extraordinarias de Fin de Año</t>
  </si>
  <si>
    <t>05</t>
  </si>
  <si>
    <t>Compensacion Servicios de Seguridad</t>
  </si>
  <si>
    <t>Dietas En el Pais</t>
  </si>
  <si>
    <t>Dietas En Exterior</t>
  </si>
  <si>
    <t>Bonificaciones</t>
  </si>
  <si>
    <t>Otras Gratificaciones</t>
  </si>
  <si>
    <t>Contribuciones al Seguro de Salud (Ley 87-01 SFS)</t>
  </si>
  <si>
    <t>Contribuciones al Seguro de Pensiones (Ley 87-01 SFS)</t>
  </si>
  <si>
    <t>Contribuciones al Seguro de Riesgos Laborales 8lEY 87-01)</t>
  </si>
  <si>
    <t>Servicios Telefonicos de Larga Distancia</t>
  </si>
  <si>
    <t>Telefono Local</t>
  </si>
  <si>
    <t>Telefax y Correo</t>
  </si>
  <si>
    <t>Servicio de Internet y Television por Cable</t>
  </si>
  <si>
    <t>Energia Electrica</t>
  </si>
  <si>
    <t>Agua</t>
  </si>
  <si>
    <t>Recoleccion de Residuos Solidos</t>
  </si>
  <si>
    <t>Publicidad y Propaganda</t>
  </si>
  <si>
    <t>Impresión y Encuadernacion</t>
  </si>
  <si>
    <t>Viaticos Dentro del Pais</t>
  </si>
  <si>
    <t>Viaticos Fuera del Pais</t>
  </si>
  <si>
    <t>Pasajes</t>
  </si>
  <si>
    <t>Fletes</t>
  </si>
  <si>
    <t>Peajes</t>
  </si>
  <si>
    <t>Alquilres de Equipos de Transporte, Traccion y Elevacion</t>
  </si>
  <si>
    <t>Otros Alquileres</t>
  </si>
  <si>
    <t>Seguros de Bienes Muebles</t>
  </si>
  <si>
    <t>Seguros de Personas</t>
  </si>
  <si>
    <t>Obras Menores En Edificaciones</t>
  </si>
  <si>
    <t>06</t>
  </si>
  <si>
    <t>Instalaciones Electricas</t>
  </si>
  <si>
    <t>07</t>
  </si>
  <si>
    <t>Servicios de Pintura y Derivados Con Fin de hgiene y Embellec.</t>
  </si>
  <si>
    <t>Mantenimiento y Reparacion de Muebles Equipos de Oficina</t>
  </si>
  <si>
    <t>Mantenimiento y Reparacion de Equipo Para Computacion</t>
  </si>
  <si>
    <t>Mantenim. Y Reparac. De Equipos de Transp. Traccion y Elevac.</t>
  </si>
  <si>
    <t>Instalaciones Temporales</t>
  </si>
  <si>
    <t>Gastos Judiciales</t>
  </si>
  <si>
    <t>Comisiones y Gastos Bancarios</t>
  </si>
  <si>
    <t>Servicios Funerarios y Gastos Conexos</t>
  </si>
  <si>
    <t xml:space="preserve">Fumigacion </t>
  </si>
  <si>
    <t>Limpieza e Higiene</t>
  </si>
  <si>
    <t>Eventos Generales</t>
  </si>
  <si>
    <t>Actuaciones Artiticas</t>
  </si>
  <si>
    <t>Estudios de Ingenieria, Arquitectura, Investigaciones y Analisis de Factibilidad</t>
  </si>
  <si>
    <t>Servicios Juridicos</t>
  </si>
  <si>
    <t>Servicios de Contabilidad y Auditoria</t>
  </si>
  <si>
    <t>Servicios de Informatica y Sistema Computarizados</t>
  </si>
  <si>
    <t>Otros Servicios Tecnicos Profesionales</t>
  </si>
  <si>
    <t>Impuestos</t>
  </si>
  <si>
    <t>3</t>
  </si>
  <si>
    <t>Alimentos y Bebidas para Personas</t>
  </si>
  <si>
    <t>Hilados y Telas</t>
  </si>
  <si>
    <t>Acabados Textiles</t>
  </si>
  <si>
    <t>Prendas de Vestir</t>
  </si>
  <si>
    <t>Papel de Escritorio</t>
  </si>
  <si>
    <t>Productos de  Papel y Carton</t>
  </si>
  <si>
    <t>Productos de Artes Graficas</t>
  </si>
  <si>
    <t>Libros, Revistas y Periodicos</t>
  </si>
  <si>
    <t>Especies Timbradas y Valores</t>
  </si>
  <si>
    <t>Llantas y Neumaticos</t>
  </si>
  <si>
    <t>Articulos de cauchos</t>
  </si>
  <si>
    <t>Articulos de plasticos</t>
  </si>
  <si>
    <t>Producto de Cemento</t>
  </si>
  <si>
    <t>Productos de vidrios</t>
  </si>
  <si>
    <t>Productos de Porcelana</t>
  </si>
  <si>
    <t>Productos No Ferrosos</t>
  </si>
  <si>
    <t>Estructuras Metalicas Acabadas</t>
  </si>
  <si>
    <t>Gasolina</t>
  </si>
  <si>
    <t>Gasoil</t>
  </si>
  <si>
    <t>Gas GLP</t>
  </si>
  <si>
    <t>Aceites y Grasas</t>
  </si>
  <si>
    <t>Lubricantes</t>
  </si>
  <si>
    <t>Productos Fotoquimicos</t>
  </si>
  <si>
    <t>Productos Quimicos de uso Personal</t>
  </si>
  <si>
    <t>Insecticidas, Fumigantes y Otros</t>
  </si>
  <si>
    <t>Pintura, Lacas, Barnices, Disluyentes y Absorbentes p/Pintura</t>
  </si>
  <si>
    <t>Material para  Limpieza</t>
  </si>
  <si>
    <t>Utiles de Escritorio, Oficinas, Informatica y de Enseñanza</t>
  </si>
  <si>
    <t>Utiles de Cocina y Comedor</t>
  </si>
  <si>
    <t>Productos Electricos y Afines</t>
  </si>
  <si>
    <t>Otros Repuestos y Accesorios Menores</t>
  </si>
  <si>
    <t xml:space="preserve">Productos y Utiles Varios no Identificados Precedente </t>
  </si>
  <si>
    <t>6</t>
  </si>
  <si>
    <t>Muebles de oficina y Estanteria</t>
  </si>
  <si>
    <t>Equipos de Computacional</t>
  </si>
  <si>
    <t>Electrodomesticos</t>
  </si>
  <si>
    <t>Otros Mobiliarios y Equipos no Identificados Precedentemente</t>
  </si>
  <si>
    <t>Equipos y Aparatos Audiovisuales</t>
  </si>
  <si>
    <t>Automoviles y Camiones</t>
  </si>
  <si>
    <t>Sistema de Aire Acondicionado, Calefacc. Refrig. Indust. Y</t>
  </si>
  <si>
    <t>Equipos de Comunicación, Telecomunicaciones y Señalamientos</t>
  </si>
  <si>
    <t>Equipo de generación eléctrica, aparatos y accesorios eléctricos</t>
  </si>
  <si>
    <t xml:space="preserve">Programa de Informatica </t>
  </si>
  <si>
    <t>Terrenos Urbanos con Edificaciones</t>
  </si>
  <si>
    <t>Antiguedades, Bienes Artisticos y Otros Objetos de Arte</t>
  </si>
  <si>
    <t>7</t>
  </si>
  <si>
    <t>Obras para Edificacion Residencial</t>
  </si>
  <si>
    <t>Obras para Edificacion no Residencial</t>
  </si>
  <si>
    <t>Obras urbanísticas</t>
  </si>
  <si>
    <r>
      <t>BILLETES Y QUINIELAS - ACTIVIDAD</t>
    </r>
    <r>
      <rPr>
        <b/>
        <sz val="12"/>
        <rFont val="Georgia"/>
        <family val="1"/>
      </rPr>
      <t xml:space="preserve"> 11</t>
    </r>
  </si>
  <si>
    <t>Alquileres de Equipos de Produccion</t>
  </si>
  <si>
    <t>Mantenimiento y Reparacion de Equipo de Produccion</t>
  </si>
  <si>
    <t>Premios de Billetes y Quinielas de la Loteria Nacional</t>
  </si>
  <si>
    <r>
      <rPr>
        <b/>
        <sz val="9"/>
        <rFont val="Georgia"/>
        <family val="1"/>
      </rPr>
      <t xml:space="preserve">ASISTENCIA SOCIAL - ACTIVIDAD </t>
    </r>
    <r>
      <rPr>
        <b/>
        <sz val="12"/>
        <rFont val="Georgia"/>
        <family val="1"/>
      </rPr>
      <t>12</t>
    </r>
  </si>
  <si>
    <t>Prestacion Laboral Por Desvinculacion</t>
  </si>
  <si>
    <t>Contribuciones al Seguro de Pensiones (Ley 87-01; CNSS)</t>
  </si>
  <si>
    <t>Contribuciones al Seguro de Riesgos Laborales (ley 87-01;TSS)</t>
  </si>
  <si>
    <t>Bonos para Asistencia Social</t>
  </si>
  <si>
    <r>
      <t>COMERCIALIZACION Y MODERNIZACION  - ACTIVIDAD</t>
    </r>
    <r>
      <rPr>
        <b/>
        <sz val="11"/>
        <rFont val="Georgia"/>
        <family val="1"/>
      </rPr>
      <t xml:space="preserve"> 13</t>
    </r>
  </si>
  <si>
    <t>Sueldos personal nominal</t>
  </si>
  <si>
    <t>Prestacion laboral por desvinculacion</t>
  </si>
  <si>
    <t>Proporcion de vacaciones no disfrutadas</t>
  </si>
  <si>
    <t>Contribuciones al Seguro de de PensionesLEY 87-01) CNSS</t>
  </si>
  <si>
    <t>Contribuciones al Seguro de Riesgo Laborales ( Ley 87-01 TSS )</t>
  </si>
  <si>
    <t>Alimentos y  bebidas para personas</t>
  </si>
  <si>
    <r>
      <t>PRESUPUESTO DE GASTOS /PROGRAMA</t>
    </r>
    <r>
      <rPr>
        <b/>
        <sz val="10"/>
        <rFont val="Georgia"/>
        <family val="1"/>
      </rPr>
      <t xml:space="preserve"> 96</t>
    </r>
  </si>
  <si>
    <t>Intereses de la Deuda Comercial Interna de Corto Plazo</t>
  </si>
  <si>
    <t>5.1.01</t>
  </si>
  <si>
    <t>4</t>
  </si>
  <si>
    <t xml:space="preserve">Disminucion Ctas por Pagar Interna Corto Plazo  </t>
  </si>
  <si>
    <t>0.0.00</t>
  </si>
  <si>
    <t xml:space="preserve">Disminucion Ctas por Pagar Externa de Corto Plazo  </t>
  </si>
  <si>
    <t xml:space="preserve">Disminucion de Prestamos Internos de Corto Plazo  </t>
  </si>
  <si>
    <t xml:space="preserve">Disminucion Ctas Por Pagar Internas de Largo Plazo  </t>
  </si>
  <si>
    <r>
      <t xml:space="preserve">PROGRAMA </t>
    </r>
    <r>
      <rPr>
        <b/>
        <sz val="10"/>
        <rFont val="Georgia"/>
        <family val="1"/>
      </rPr>
      <t>98</t>
    </r>
  </si>
  <si>
    <t>Jubilaciones</t>
  </si>
  <si>
    <t>4.5.01</t>
  </si>
  <si>
    <t>Ayudas y Donaciones Programadas a Hogares y Personas</t>
  </si>
  <si>
    <t>Becas Nacionales</t>
  </si>
  <si>
    <t>4.5.09</t>
  </si>
  <si>
    <t>Transferencias Corrientes a Organismos Internacionales</t>
  </si>
  <si>
    <r>
      <t>PROGRAMA</t>
    </r>
    <r>
      <rPr>
        <b/>
        <sz val="10"/>
        <rFont val="Georgia"/>
        <family val="1"/>
      </rPr>
      <t xml:space="preserve"> 99</t>
    </r>
  </si>
  <si>
    <t>Otras Transferencias corrientes a Gobiernos Centrales Municipales</t>
  </si>
  <si>
    <t>1.1.03</t>
  </si>
  <si>
    <t>Incremento de Disponibilidades Internas</t>
  </si>
  <si>
    <t>9998</t>
  </si>
  <si>
    <t>LA CUENTA DE GASTO 4.1.1.1.01 SE UTILIZA PARA CUADRAR LOS INGRESOS CON LOS GASTOS</t>
  </si>
  <si>
    <t>EL TOTAL DE GASTOS  DE MAYO ES DE RD$ 103,252,611.84</t>
  </si>
  <si>
    <t>Informe Mensual de Ingresos</t>
  </si>
  <si>
    <t>Mes de Mayo del Año 2018</t>
  </si>
  <si>
    <t>CODIGO REFERENCIA</t>
  </si>
  <si>
    <t xml:space="preserve">  DENOMINACIÓN</t>
  </si>
  <si>
    <t>ORG</t>
  </si>
  <si>
    <t>INGRESO</t>
  </si>
  <si>
    <t xml:space="preserve"> </t>
  </si>
  <si>
    <t>Transferencias/ Aportaciones Corrientes Recibidas del Gobierno Central</t>
  </si>
  <si>
    <t>100</t>
  </si>
  <si>
    <t>Otras Ventas De Mercancias Del Gobierno Central</t>
  </si>
  <si>
    <t>30</t>
  </si>
  <si>
    <t>102</t>
  </si>
  <si>
    <t>Billetes y Quinielas  Santo Domingo</t>
  </si>
  <si>
    <t>Leidsa</t>
  </si>
  <si>
    <t xml:space="preserve">Loto Real </t>
  </si>
  <si>
    <t>Loteka</t>
  </si>
  <si>
    <t>Otros Ingresos</t>
  </si>
  <si>
    <t xml:space="preserve">           TOTAL   INGRESOS  DEL  MES  RD$</t>
  </si>
  <si>
    <t>“Año del Fomento de las Exportaciones”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</si>
</sst>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#,##0.00;[Red]#,##0.00"/>
    <numFmt numFmtId="166" formatCode="#,##0.00_ ;[Red]\-#,##0.00\ "/>
  </numFmts>
  <fonts count="41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i/>
      <sz val="14"/>
      <name val="Baskerville Old Face"/>
      <family val="1"/>
    </font>
    <font>
      <b/>
      <sz val="12"/>
      <name val="Baskerville Old Face"/>
      <family val="1"/>
    </font>
    <font>
      <sz val="14"/>
      <name val="Baskerville Old Face"/>
      <family val="1"/>
    </font>
    <font>
      <sz val="14"/>
      <name val="Calibri"/>
      <family val="2"/>
      <scheme val="minor"/>
    </font>
    <font>
      <b/>
      <sz val="14"/>
      <name val="Baskerville Old Fac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Georgia"/>
      <family val="1"/>
    </font>
    <font>
      <b/>
      <sz val="8"/>
      <name val="Arial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</font>
    <font>
      <b/>
      <sz val="9"/>
      <name val="Georgia"/>
      <family val="1"/>
    </font>
    <font>
      <b/>
      <sz val="12"/>
      <name val="Georgia"/>
      <family val="1"/>
    </font>
    <font>
      <sz val="8"/>
      <color theme="2" tint="-0.89999084444715716"/>
      <name val="Calibri"/>
      <family val="2"/>
      <scheme val="minor"/>
    </font>
    <font>
      <sz val="8"/>
      <name val="Calibri"/>
      <family val="2"/>
      <scheme val="minor"/>
    </font>
    <font>
      <sz val="8"/>
      <color theme="1" tint="4.9989318521683403E-2"/>
      <name val="Calibri"/>
      <family val="2"/>
      <scheme val="minor"/>
    </font>
    <font>
      <sz val="8"/>
      <color theme="2" tint="-0.89999084444715716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8"/>
      <color theme="1" tint="4.9989318521683403E-2"/>
      <name val="Calibri"/>
      <family val="2"/>
    </font>
    <font>
      <b/>
      <sz val="11"/>
      <name val="Georgia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i/>
      <sz val="11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 applyNumberFormat="0" applyFont="0" applyFill="0" applyBorder="0" applyProtection="0">
      <alignment wrapText="1"/>
    </xf>
    <xf numFmtId="0" fontId="2" fillId="0" borderId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92">
    <xf numFmtId="0" fontId="0" fillId="0" borderId="0" xfId="0"/>
    <xf numFmtId="43" fontId="2" fillId="0" borderId="0" xfId="1" applyFont="1"/>
    <xf numFmtId="0" fontId="2" fillId="0" borderId="0" xfId="2" applyFont="1">
      <alignment wrapText="1"/>
    </xf>
    <xf numFmtId="0" fontId="4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6" fillId="0" borderId="0" xfId="3" applyFont="1" applyAlignment="1">
      <alignment horizont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165" fontId="0" fillId="0" borderId="0" xfId="0" applyNumberFormat="1"/>
    <xf numFmtId="4" fontId="14" fillId="0" borderId="0" xfId="0" applyNumberFormat="1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wrapText="1"/>
    </xf>
    <xf numFmtId="166" fontId="15" fillId="2" borderId="6" xfId="0" applyNumberFormat="1" applyFont="1" applyFill="1" applyBorder="1" applyAlignment="1">
      <alignment horizontal="center" vertical="center" wrapText="1"/>
    </xf>
    <xf numFmtId="165" fontId="15" fillId="2" borderId="6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8" fillId="0" borderId="7" xfId="0" applyFont="1" applyBorder="1" applyAlignment="1"/>
    <xf numFmtId="0" fontId="13" fillId="0" borderId="7" xfId="0" applyFont="1" applyBorder="1" applyAlignment="1"/>
    <xf numFmtId="0" fontId="13" fillId="0" borderId="8" xfId="0" applyFont="1" applyBorder="1" applyAlignment="1"/>
    <xf numFmtId="0" fontId="13" fillId="0" borderId="9" xfId="0" applyFont="1" applyBorder="1" applyAlignment="1"/>
    <xf numFmtId="0" fontId="13" fillId="0" borderId="10" xfId="0" applyFont="1" applyBorder="1" applyAlignment="1"/>
    <xf numFmtId="166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/>
    </xf>
    <xf numFmtId="165" fontId="15" fillId="0" borderId="7" xfId="0" applyNumberFormat="1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49" fontId="20" fillId="0" borderId="11" xfId="0" applyNumberFormat="1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left"/>
    </xf>
    <xf numFmtId="4" fontId="21" fillId="0" borderId="11" xfId="0" applyNumberFormat="1" applyFont="1" applyFill="1" applyBorder="1" applyAlignment="1"/>
    <xf numFmtId="4" fontId="21" fillId="0" borderId="11" xfId="0" applyNumberFormat="1" applyFont="1" applyFill="1" applyBorder="1"/>
    <xf numFmtId="165" fontId="21" fillId="0" borderId="11" xfId="0" applyNumberFormat="1" applyFont="1" applyFill="1" applyBorder="1"/>
    <xf numFmtId="49" fontId="20" fillId="0" borderId="12" xfId="0" applyNumberFormat="1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left"/>
    </xf>
    <xf numFmtId="49" fontId="21" fillId="0" borderId="12" xfId="0" applyNumberFormat="1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4" fontId="21" fillId="0" borderId="12" xfId="0" applyNumberFormat="1" applyFont="1" applyFill="1" applyBorder="1" applyAlignment="1"/>
    <xf numFmtId="4" fontId="21" fillId="0" borderId="12" xfId="0" applyNumberFormat="1" applyFont="1" applyFill="1" applyBorder="1"/>
    <xf numFmtId="165" fontId="21" fillId="0" borderId="12" xfId="0" applyNumberFormat="1" applyFont="1" applyFill="1" applyBorder="1"/>
    <xf numFmtId="0" fontId="21" fillId="0" borderId="12" xfId="0" applyFont="1" applyFill="1" applyBorder="1" applyAlignment="1">
      <alignment horizontal="left"/>
    </xf>
    <xf numFmtId="49" fontId="22" fillId="0" borderId="12" xfId="0" applyNumberFormat="1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left"/>
    </xf>
    <xf numFmtId="4" fontId="24" fillId="0" borderId="12" xfId="0" applyNumberFormat="1" applyFont="1" applyFill="1" applyBorder="1"/>
    <xf numFmtId="4" fontId="21" fillId="0" borderId="12" xfId="0" applyNumberFormat="1" applyFont="1" applyFill="1" applyBorder="1" applyAlignment="1">
      <alignment horizontal="right"/>
    </xf>
    <xf numFmtId="40" fontId="16" fillId="0" borderId="12" xfId="0" applyNumberFormat="1" applyFont="1" applyFill="1" applyBorder="1"/>
    <xf numFmtId="49" fontId="20" fillId="0" borderId="13" xfId="0" applyNumberFormat="1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1" fillId="0" borderId="13" xfId="0" applyFont="1" applyFill="1" applyBorder="1" applyAlignment="1">
      <alignment horizontal="left"/>
    </xf>
    <xf numFmtId="49" fontId="21" fillId="0" borderId="13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4" fontId="21" fillId="0" borderId="13" xfId="0" applyNumberFormat="1" applyFont="1" applyFill="1" applyBorder="1" applyAlignment="1"/>
    <xf numFmtId="4" fontId="21" fillId="0" borderId="13" xfId="0" applyNumberFormat="1" applyFont="1" applyFill="1" applyBorder="1"/>
    <xf numFmtId="165" fontId="21" fillId="0" borderId="13" xfId="0" applyNumberFormat="1" applyFont="1" applyFill="1" applyBorder="1"/>
    <xf numFmtId="4" fontId="21" fillId="0" borderId="7" xfId="0" applyNumberFormat="1" applyFont="1" applyFill="1" applyBorder="1"/>
    <xf numFmtId="165" fontId="21" fillId="0" borderId="7" xfId="0" applyNumberFormat="1" applyFont="1" applyFill="1" applyBorder="1"/>
    <xf numFmtId="0" fontId="23" fillId="0" borderId="11" xfId="0" applyFont="1" applyFill="1" applyBorder="1" applyAlignment="1">
      <alignment horizontal="left"/>
    </xf>
    <xf numFmtId="49" fontId="21" fillId="0" borderId="11" xfId="0" applyNumberFormat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166" fontId="24" fillId="0" borderId="11" xfId="0" applyNumberFormat="1" applyFont="1" applyFill="1" applyBorder="1" applyAlignment="1">
      <alignment horizontal="right"/>
    </xf>
    <xf numFmtId="40" fontId="21" fillId="0" borderId="11" xfId="0" applyNumberFormat="1" applyFont="1" applyFill="1" applyBorder="1"/>
    <xf numFmtId="166" fontId="24" fillId="0" borderId="12" xfId="0" applyNumberFormat="1" applyFont="1" applyFill="1" applyBorder="1" applyAlignment="1">
      <alignment horizontal="right"/>
    </xf>
    <xf numFmtId="40" fontId="21" fillId="0" borderId="12" xfId="0" applyNumberFormat="1" applyFont="1" applyFill="1" applyBorder="1"/>
    <xf numFmtId="0" fontId="25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0" fillId="0" borderId="13" xfId="0" applyFont="1" applyFill="1" applyBorder="1" applyAlignment="1">
      <alignment horizontal="left"/>
    </xf>
    <xf numFmtId="166" fontId="24" fillId="0" borderId="13" xfId="0" applyNumberFormat="1" applyFont="1" applyFill="1" applyBorder="1" applyAlignment="1">
      <alignment horizontal="right"/>
    </xf>
    <xf numFmtId="40" fontId="21" fillId="0" borderId="13" xfId="0" applyNumberFormat="1" applyFont="1" applyFill="1" applyBorder="1"/>
    <xf numFmtId="40" fontId="21" fillId="0" borderId="7" xfId="0" applyNumberFormat="1" applyFont="1" applyFill="1" applyBorder="1"/>
    <xf numFmtId="166" fontId="21" fillId="0" borderId="11" xfId="0" applyNumberFormat="1" applyFont="1" applyFill="1" applyBorder="1"/>
    <xf numFmtId="166" fontId="21" fillId="0" borderId="12" xfId="0" applyNumberFormat="1" applyFont="1" applyFill="1" applyBorder="1"/>
    <xf numFmtId="166" fontId="21" fillId="0" borderId="13" xfId="0" applyNumberFormat="1" applyFont="1" applyFill="1" applyBorder="1"/>
    <xf numFmtId="0" fontId="25" fillId="0" borderId="13" xfId="0" applyFont="1" applyFill="1" applyBorder="1" applyAlignment="1">
      <alignment horizontal="left"/>
    </xf>
    <xf numFmtId="49" fontId="24" fillId="0" borderId="11" xfId="0" applyNumberFormat="1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left"/>
    </xf>
    <xf numFmtId="4" fontId="24" fillId="0" borderId="11" xfId="0" applyNumberFormat="1" applyFont="1" applyFill="1" applyBorder="1" applyAlignment="1"/>
    <xf numFmtId="49" fontId="24" fillId="0" borderId="12" xfId="0" applyNumberFormat="1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8" fillId="0" borderId="12" xfId="0" applyFont="1" applyFill="1" applyBorder="1"/>
    <xf numFmtId="4" fontId="24" fillId="0" borderId="12" xfId="0" applyNumberFormat="1" applyFont="1" applyFill="1" applyBorder="1" applyAlignment="1"/>
    <xf numFmtId="4" fontId="25" fillId="0" borderId="12" xfId="0" applyNumberFormat="1" applyFont="1" applyFill="1" applyBorder="1"/>
    <xf numFmtId="49" fontId="24" fillId="0" borderId="13" xfId="0" applyNumberFormat="1" applyFont="1" applyFill="1" applyBorder="1" applyAlignment="1">
      <alignment horizontal="center"/>
    </xf>
    <xf numFmtId="0" fontId="24" fillId="0" borderId="13" xfId="0" applyFont="1" applyFill="1" applyBorder="1" applyAlignment="1">
      <alignment horizontal="center"/>
    </xf>
    <xf numFmtId="0" fontId="28" fillId="0" borderId="13" xfId="0" applyFont="1" applyFill="1" applyBorder="1"/>
    <xf numFmtId="4" fontId="24" fillId="0" borderId="13" xfId="0" applyNumberFormat="1" applyFont="1" applyFill="1" applyBorder="1" applyAlignment="1"/>
    <xf numFmtId="0" fontId="29" fillId="0" borderId="11" xfId="0" applyFont="1" applyFill="1" applyBorder="1" applyAlignment="1">
      <alignment horizontal="left"/>
    </xf>
    <xf numFmtId="0" fontId="29" fillId="0" borderId="12" xfId="0" applyFont="1" applyFill="1" applyBorder="1" applyAlignment="1">
      <alignment horizontal="left"/>
    </xf>
    <xf numFmtId="0" fontId="29" fillId="0" borderId="13" xfId="0" applyFont="1" applyFill="1" applyBorder="1" applyAlignment="1">
      <alignment horizontal="left"/>
    </xf>
    <xf numFmtId="166" fontId="21" fillId="0" borderId="14" xfId="0" applyNumberFormat="1" applyFont="1" applyFill="1" applyBorder="1" applyAlignment="1"/>
    <xf numFmtId="4" fontId="21" fillId="0" borderId="14" xfId="0" applyNumberFormat="1" applyFont="1" applyFill="1" applyBorder="1"/>
    <xf numFmtId="4" fontId="30" fillId="0" borderId="0" xfId="0" applyNumberFormat="1" applyFont="1" applyFill="1"/>
    <xf numFmtId="4" fontId="30" fillId="0" borderId="0" xfId="0" applyNumberFormat="1" applyFont="1" applyFill="1" applyAlignment="1">
      <alignment horizontal="center"/>
    </xf>
    <xf numFmtId="4" fontId="31" fillId="0" borderId="15" xfId="0" applyNumberFormat="1" applyFont="1" applyBorder="1"/>
    <xf numFmtId="165" fontId="31" fillId="0" borderId="15" xfId="0" applyNumberFormat="1" applyFont="1" applyBorder="1"/>
    <xf numFmtId="4" fontId="31" fillId="0" borderId="0" xfId="0" applyNumberFormat="1" applyFont="1" applyBorder="1"/>
    <xf numFmtId="165" fontId="31" fillId="0" borderId="0" xfId="0" applyNumberFormat="1" applyFont="1" applyBorder="1"/>
    <xf numFmtId="0" fontId="12" fillId="0" borderId="0" xfId="0" applyFont="1"/>
    <xf numFmtId="49" fontId="0" fillId="0" borderId="0" xfId="0" applyNumberFormat="1"/>
    <xf numFmtId="0" fontId="2" fillId="0" borderId="0" xfId="3" applyFont="1" applyAlignment="1">
      <alignment wrapText="1"/>
    </xf>
    <xf numFmtId="0" fontId="2" fillId="0" borderId="0" xfId="3" applyFont="1"/>
    <xf numFmtId="0" fontId="4" fillId="0" borderId="0" xfId="3" applyFont="1"/>
    <xf numFmtId="3" fontId="4" fillId="0" borderId="0" xfId="3" applyNumberFormat="1" applyFont="1"/>
    <xf numFmtId="3" fontId="32" fillId="0" borderId="0" xfId="0" applyNumberFormat="1" applyFont="1"/>
    <xf numFmtId="0" fontId="34" fillId="2" borderId="10" xfId="3" applyFont="1" applyFill="1" applyBorder="1" applyAlignment="1">
      <alignment horizontal="left" wrapText="1"/>
    </xf>
    <xf numFmtId="0" fontId="34" fillId="2" borderId="7" xfId="3" applyFont="1" applyFill="1" applyBorder="1" applyAlignment="1">
      <alignment horizontal="center"/>
    </xf>
    <xf numFmtId="0" fontId="0" fillId="0" borderId="19" xfId="0" applyBorder="1"/>
    <xf numFmtId="0" fontId="0" fillId="0" borderId="13" xfId="0" applyBorder="1"/>
    <xf numFmtId="49" fontId="0" fillId="0" borderId="20" xfId="0" applyNumberFormat="1" applyBorder="1"/>
    <xf numFmtId="0" fontId="34" fillId="0" borderId="21" xfId="3" applyFont="1" applyBorder="1" applyAlignment="1">
      <alignment wrapText="1"/>
    </xf>
    <xf numFmtId="0" fontId="34" fillId="0" borderId="22" xfId="3" applyFont="1" applyBorder="1" applyAlignment="1">
      <alignment horizontal="center"/>
    </xf>
    <xf numFmtId="3" fontId="4" fillId="0" borderId="22" xfId="3" applyNumberFormat="1" applyFont="1" applyBorder="1" applyAlignment="1">
      <alignment horizontal="center"/>
    </xf>
    <xf numFmtId="3" fontId="35" fillId="0" borderId="23" xfId="3" applyNumberFormat="1" applyFont="1" applyBorder="1" applyAlignment="1">
      <alignment horizontal="center"/>
    </xf>
    <xf numFmtId="49" fontId="17" fillId="3" borderId="24" xfId="0" applyNumberFormat="1" applyFont="1" applyFill="1" applyBorder="1" applyAlignment="1">
      <alignment horizontal="center"/>
    </xf>
    <xf numFmtId="0" fontId="17" fillId="3" borderId="25" xfId="0" applyFont="1" applyFill="1" applyBorder="1" applyAlignment="1">
      <alignment horizontal="center"/>
    </xf>
    <xf numFmtId="49" fontId="17" fillId="3" borderId="26" xfId="0" applyNumberFormat="1" applyFont="1" applyFill="1" applyBorder="1" applyAlignment="1">
      <alignment horizontal="center"/>
    </xf>
    <xf numFmtId="0" fontId="34" fillId="3" borderId="27" xfId="3" applyFont="1" applyFill="1" applyBorder="1" applyAlignment="1">
      <alignment horizontal="left" wrapText="1"/>
    </xf>
    <xf numFmtId="49" fontId="34" fillId="3" borderId="25" xfId="3" applyNumberFormat="1" applyFont="1" applyFill="1" applyBorder="1" applyAlignment="1">
      <alignment horizontal="center"/>
    </xf>
    <xf numFmtId="49" fontId="34" fillId="3" borderId="25" xfId="5" applyNumberFormat="1" applyFont="1" applyFill="1" applyBorder="1" applyAlignment="1">
      <alignment horizontal="center"/>
    </xf>
    <xf numFmtId="3" fontId="2" fillId="3" borderId="25" xfId="3" applyNumberFormat="1" applyFont="1" applyFill="1" applyBorder="1" applyAlignment="1">
      <alignment horizontal="center"/>
    </xf>
    <xf numFmtId="3" fontId="36" fillId="3" borderId="26" xfId="3" applyNumberFormat="1" applyFont="1" applyFill="1" applyBorder="1" applyAlignment="1">
      <alignment horizontal="right"/>
    </xf>
    <xf numFmtId="0" fontId="0" fillId="0" borderId="28" xfId="0" applyBorder="1"/>
    <xf numFmtId="0" fontId="0" fillId="0" borderId="22" xfId="0" applyBorder="1"/>
    <xf numFmtId="49" fontId="0" fillId="0" borderId="23" xfId="0" applyNumberFormat="1" applyBorder="1"/>
    <xf numFmtId="0" fontId="2" fillId="0" borderId="21" xfId="3" applyFont="1" applyBorder="1" applyAlignment="1">
      <alignment wrapText="1"/>
    </xf>
    <xf numFmtId="49" fontId="34" fillId="0" borderId="22" xfId="3" applyNumberFormat="1" applyFont="1" applyBorder="1" applyAlignment="1">
      <alignment horizontal="center"/>
    </xf>
    <xf numFmtId="3" fontId="2" fillId="0" borderId="22" xfId="3" applyNumberFormat="1" applyFont="1" applyBorder="1" applyAlignment="1">
      <alignment horizontal="center"/>
    </xf>
    <xf numFmtId="3" fontId="36" fillId="0" borderId="23" xfId="3" applyNumberFormat="1" applyFont="1" applyBorder="1"/>
    <xf numFmtId="0" fontId="31" fillId="3" borderId="24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center"/>
    </xf>
    <xf numFmtId="49" fontId="31" fillId="3" borderId="26" xfId="0" applyNumberFormat="1" applyFont="1" applyFill="1" applyBorder="1" applyAlignment="1">
      <alignment horizontal="center"/>
    </xf>
    <xf numFmtId="3" fontId="37" fillId="3" borderId="25" xfId="4" applyNumberFormat="1" applyFont="1" applyFill="1" applyBorder="1"/>
    <xf numFmtId="3" fontId="36" fillId="3" borderId="26" xfId="4" applyNumberFormat="1" applyFont="1" applyFill="1" applyBorder="1" applyAlignment="1">
      <alignment horizontal="right"/>
    </xf>
    <xf numFmtId="0" fontId="2" fillId="0" borderId="31" xfId="3" applyFont="1" applyBorder="1" applyAlignment="1">
      <alignment wrapText="1"/>
    </xf>
    <xf numFmtId="164" fontId="37" fillId="0" borderId="12" xfId="4" applyFont="1" applyBorder="1"/>
    <xf numFmtId="3" fontId="38" fillId="0" borderId="12" xfId="0" applyNumberFormat="1" applyFont="1" applyBorder="1"/>
    <xf numFmtId="3" fontId="37" fillId="0" borderId="32" xfId="4" applyNumberFormat="1" applyFont="1" applyBorder="1"/>
    <xf numFmtId="0" fontId="2" fillId="0" borderId="31" xfId="3" applyFont="1" applyBorder="1" applyAlignment="1">
      <alignment horizontal="left" wrapText="1"/>
    </xf>
    <xf numFmtId="0" fontId="2" fillId="0" borderId="33" xfId="3" applyFont="1" applyBorder="1" applyAlignment="1">
      <alignment wrapText="1"/>
    </xf>
    <xf numFmtId="164" fontId="37" fillId="0" borderId="13" xfId="4" applyFont="1" applyBorder="1"/>
    <xf numFmtId="3" fontId="38" fillId="0" borderId="13" xfId="0" applyNumberFormat="1" applyFont="1" applyBorder="1"/>
    <xf numFmtId="3" fontId="37" fillId="0" borderId="20" xfId="4" applyNumberFormat="1" applyFont="1" applyBorder="1"/>
    <xf numFmtId="0" fontId="2" fillId="0" borderId="36" xfId="3" applyFont="1" applyBorder="1" applyAlignment="1">
      <alignment wrapText="1"/>
    </xf>
    <xf numFmtId="0" fontId="37" fillId="0" borderId="14" xfId="3" applyFont="1" applyBorder="1"/>
    <xf numFmtId="3" fontId="37" fillId="0" borderId="14" xfId="4" applyNumberFormat="1" applyFont="1" applyBorder="1"/>
    <xf numFmtId="3" fontId="37" fillId="0" borderId="37" xfId="4" applyNumberFormat="1" applyFont="1" applyBorder="1"/>
    <xf numFmtId="0" fontId="0" fillId="0" borderId="38" xfId="0" applyBorder="1"/>
    <xf numFmtId="0" fontId="0" fillId="0" borderId="2" xfId="0" applyBorder="1"/>
    <xf numFmtId="49" fontId="0" fillId="0" borderId="2" xfId="0" applyNumberFormat="1" applyBorder="1"/>
    <xf numFmtId="3" fontId="39" fillId="0" borderId="40" xfId="3" applyNumberFormat="1" applyFont="1" applyBorder="1"/>
    <xf numFmtId="0" fontId="32" fillId="0" borderId="0" xfId="0" applyFont="1" applyAlignment="1">
      <alignment wrapText="1"/>
    </xf>
    <xf numFmtId="0" fontId="32" fillId="0" borderId="0" xfId="0" applyFont="1"/>
    <xf numFmtId="0" fontId="40" fillId="0" borderId="0" xfId="0" applyFont="1"/>
    <xf numFmtId="3" fontId="40" fillId="0" borderId="0" xfId="0" applyNumberFormat="1" applyFont="1"/>
    <xf numFmtId="0" fontId="32" fillId="0" borderId="0" xfId="0" applyFont="1" applyFill="1"/>
    <xf numFmtId="0" fontId="40" fillId="0" borderId="0" xfId="0" applyFont="1" applyFill="1"/>
    <xf numFmtId="3" fontId="40" fillId="0" borderId="0" xfId="0" applyNumberFormat="1" applyFont="1" applyFill="1"/>
    <xf numFmtId="0" fontId="6" fillId="0" borderId="0" xfId="3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3" fillId="0" borderId="7" xfId="0" applyFont="1" applyBorder="1" applyAlignment="1">
      <alignment horizontal="left"/>
    </xf>
    <xf numFmtId="0" fontId="35" fillId="0" borderId="2" xfId="3" applyFont="1" applyBorder="1" applyAlignment="1">
      <alignment horizontal="right"/>
    </xf>
    <xf numFmtId="0" fontId="35" fillId="0" borderId="39" xfId="3" applyFont="1" applyBorder="1" applyAlignment="1">
      <alignment horizontal="right"/>
    </xf>
    <xf numFmtId="0" fontId="33" fillId="2" borderId="16" xfId="0" applyFont="1" applyFill="1" applyBorder="1" applyAlignment="1">
      <alignment horizontal="center"/>
    </xf>
    <xf numFmtId="0" fontId="33" fillId="2" borderId="17" xfId="0" applyFont="1" applyFill="1" applyBorder="1" applyAlignment="1">
      <alignment horizontal="center"/>
    </xf>
    <xf numFmtId="0" fontId="33" fillId="2" borderId="18" xfId="0" applyFont="1" applyFill="1" applyBorder="1" applyAlignment="1">
      <alignment horizontal="center"/>
    </xf>
    <xf numFmtId="3" fontId="34" fillId="2" borderId="8" xfId="3" applyNumberFormat="1" applyFont="1" applyFill="1" applyBorder="1" applyAlignment="1">
      <alignment horizontal="center"/>
    </xf>
    <xf numFmtId="3" fontId="34" fillId="2" borderId="10" xfId="3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6">
    <cellStyle name="Comma_D2006" xfId="1"/>
    <cellStyle name="Millares" xfId="5" builtinId="3"/>
    <cellStyle name="Millares 2" xfId="4"/>
    <cellStyle name="Normal" xfId="0" builtinId="0"/>
    <cellStyle name="Normal 2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'ACTIVIDAD 1'!#¡REF!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'ACTIVIDAD 1'!#¡REF!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'ACTIVIDAD 1'!#¡REF!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'ACTIVIDAD 1'!#¡REF!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'ACTIVIDAD 1'!#¡REF!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'ACTIVIDAD 1'!#¡REF!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'ACTIVIDAD 1'!#¡REF!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'ACTIVIDAD 1'!#¡REF!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DISTRIBUCION PORCENTUAL EJECUCION PRESUPUESTARIA 2006</a:t>
            </a:r>
          </a:p>
        </c:rich>
      </c:tx>
      <c:layout>
        <c:manualLayout>
          <c:xMode val="edge"/>
          <c:yMode val="edge"/>
          <c:x val="0.26679841897233203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'ACTIVIDAD 1'!#¡REF!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'ACTIVIDAD 1'!#¡REF!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DO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DO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10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666750</xdr:colOff>
      <xdr:row>0</xdr:row>
      <xdr:rowOff>95250</xdr:rowOff>
    </xdr:from>
    <xdr:to>
      <xdr:col>5</xdr:col>
      <xdr:colOff>733425</xdr:colOff>
      <xdr:row>5</xdr:row>
      <xdr:rowOff>76200</xdr:rowOff>
    </xdr:to>
    <xdr:pic>
      <xdr:nvPicPr>
        <xdr:cNvPr id="3" name="Picture 1" descr="lotonaciona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95250"/>
          <a:ext cx="1590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10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85725</xdr:colOff>
      <xdr:row>10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85725</xdr:colOff>
      <xdr:row>10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85725</xdr:colOff>
      <xdr:row>10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85725</xdr:colOff>
      <xdr:row>10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85725</xdr:colOff>
      <xdr:row>10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85725</xdr:colOff>
      <xdr:row>10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85725</xdr:colOff>
      <xdr:row>10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</xdr:colOff>
      <xdr:row>1</xdr:row>
      <xdr:rowOff>85725</xdr:rowOff>
    </xdr:from>
    <xdr:to>
      <xdr:col>6</xdr:col>
      <xdr:colOff>638175</xdr:colOff>
      <xdr:row>5</xdr:row>
      <xdr:rowOff>0</xdr:rowOff>
    </xdr:to>
    <xdr:pic>
      <xdr:nvPicPr>
        <xdr:cNvPr id="2" name="1 Imagen" descr="C:\Users\Jose Miguel Marte\AppData\Local\Microsoft\Windows\INetCache\Content.Word\logo-haciend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76225"/>
          <a:ext cx="1152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657225</xdr:colOff>
      <xdr:row>1</xdr:row>
      <xdr:rowOff>9525</xdr:rowOff>
    </xdr:from>
    <xdr:to>
      <xdr:col>18</xdr:col>
      <xdr:colOff>752475</xdr:colOff>
      <xdr:row>4</xdr:row>
      <xdr:rowOff>85725</xdr:rowOff>
    </xdr:to>
    <xdr:pic>
      <xdr:nvPicPr>
        <xdr:cNvPr id="3" name="Picture 1" descr="lotonacio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00025"/>
          <a:ext cx="10382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1714500</xdr:colOff>
      <xdr:row>0</xdr:row>
      <xdr:rowOff>38100</xdr:rowOff>
    </xdr:from>
    <xdr:to>
      <xdr:col>8</xdr:col>
      <xdr:colOff>476250</xdr:colOff>
      <xdr:row>3</xdr:row>
      <xdr:rowOff>0</xdr:rowOff>
    </xdr:to>
    <xdr:pic>
      <xdr:nvPicPr>
        <xdr:cNvPr id="2" name="Picture 1" descr="lotonacion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38100"/>
          <a:ext cx="17716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22"/>
  <sheetViews>
    <sheetView tabSelected="1" workbookViewId="0">
      <selection activeCell="F35" sqref="F35"/>
    </sheetView>
  </sheetViews>
  <sheetFormatPr baseColWidth="10" defaultRowHeight="15" x14ac:dyDescent="0.25"/>
  <cols>
    <col min="1" max="1" width="5.5703125" customWidth="1"/>
    <col min="7" max="7" width="11.42578125" customWidth="1"/>
    <col min="8" max="8" width="22.140625" customWidth="1"/>
  </cols>
  <sheetData>
    <row r="6" spans="2:8" ht="18.75" x14ac:dyDescent="0.3">
      <c r="B6" s="169" t="s">
        <v>199</v>
      </c>
      <c r="C6" s="169"/>
      <c r="D6" s="169"/>
      <c r="E6" s="169"/>
      <c r="F6" s="169"/>
      <c r="G6" s="169"/>
      <c r="H6" s="169"/>
    </row>
    <row r="7" spans="2:8" ht="18.75" x14ac:dyDescent="0.3">
      <c r="B7" s="169" t="s">
        <v>4</v>
      </c>
      <c r="C7" s="169"/>
      <c r="D7" s="169"/>
      <c r="E7" s="169"/>
      <c r="F7" s="169"/>
      <c r="G7" s="169"/>
      <c r="H7" s="169"/>
    </row>
    <row r="8" spans="2:8" ht="18.75" x14ac:dyDescent="0.3">
      <c r="B8" s="169" t="s">
        <v>5</v>
      </c>
      <c r="C8" s="169"/>
      <c r="D8" s="169"/>
      <c r="E8" s="169"/>
      <c r="F8" s="169"/>
      <c r="G8" s="169"/>
      <c r="H8" s="169"/>
    </row>
    <row r="9" spans="2:8" ht="18.75" x14ac:dyDescent="0.3">
      <c r="B9" s="169" t="s">
        <v>7</v>
      </c>
      <c r="C9" s="169"/>
      <c r="D9" s="169"/>
      <c r="E9" s="169"/>
      <c r="F9" s="169"/>
      <c r="G9" s="169"/>
      <c r="H9" s="169"/>
    </row>
    <row r="10" spans="2:8" ht="18.75" x14ac:dyDescent="0.3">
      <c r="B10" s="17"/>
      <c r="C10" s="17"/>
      <c r="D10" s="17"/>
      <c r="E10" s="17"/>
      <c r="F10" s="17"/>
      <c r="G10" s="17"/>
      <c r="H10" s="17"/>
    </row>
    <row r="11" spans="2:8" x14ac:dyDescent="0.25">
      <c r="B11" s="2"/>
      <c r="C11" s="2"/>
      <c r="D11" s="2"/>
      <c r="E11" s="2"/>
      <c r="F11" s="1"/>
      <c r="G11" s="1"/>
    </row>
    <row r="12" spans="2:8" ht="15.75" x14ac:dyDescent="0.25">
      <c r="B12" s="170" t="s">
        <v>0</v>
      </c>
      <c r="C12" s="170"/>
      <c r="D12" s="170"/>
      <c r="E12" s="170"/>
      <c r="F12" s="170"/>
      <c r="G12" s="170"/>
    </row>
    <row r="13" spans="2:8" ht="15.75" x14ac:dyDescent="0.25">
      <c r="B13" s="171"/>
      <c r="C13" s="171"/>
      <c r="D13" s="171"/>
      <c r="E13" s="171"/>
      <c r="F13" s="171"/>
      <c r="G13" s="171"/>
    </row>
    <row r="14" spans="2:8" ht="15.75" x14ac:dyDescent="0.25">
      <c r="B14" s="2"/>
      <c r="C14" s="2"/>
      <c r="D14" s="2"/>
      <c r="E14" s="3"/>
      <c r="F14" s="3"/>
      <c r="G14" s="3"/>
    </row>
    <row r="15" spans="2:8" x14ac:dyDescent="0.25">
      <c r="B15" s="2"/>
      <c r="C15" s="2"/>
      <c r="D15" s="2"/>
      <c r="E15" s="4"/>
      <c r="F15" s="4"/>
      <c r="G15" s="4"/>
    </row>
    <row r="16" spans="2:8" ht="18.75" x14ac:dyDescent="0.25">
      <c r="B16" s="9" t="s">
        <v>1</v>
      </c>
      <c r="C16" s="13"/>
      <c r="D16" s="13"/>
      <c r="E16" s="13"/>
      <c r="F16" s="5"/>
      <c r="G16" s="8"/>
      <c r="H16" s="8" t="s">
        <v>2</v>
      </c>
    </row>
    <row r="17" spans="2:8" ht="18.75" customHeight="1" x14ac:dyDescent="0.3">
      <c r="B17" s="172" t="s">
        <v>6</v>
      </c>
      <c r="C17" s="172"/>
      <c r="D17" s="172"/>
      <c r="E17" s="172"/>
      <c r="F17" s="6"/>
      <c r="G17" s="11"/>
      <c r="H17" s="14">
        <v>1028232286</v>
      </c>
    </row>
    <row r="18" spans="2:8" ht="19.5" customHeight="1" thickBot="1" x14ac:dyDescent="0.35">
      <c r="B18" s="172" t="s">
        <v>8</v>
      </c>
      <c r="C18" s="172"/>
      <c r="D18" s="172"/>
      <c r="E18" s="172"/>
      <c r="F18" s="7"/>
      <c r="G18" s="12"/>
      <c r="H18" s="15">
        <v>114408243</v>
      </c>
    </row>
    <row r="19" spans="2:8" ht="19.5" customHeight="1" thickBot="1" x14ac:dyDescent="0.35">
      <c r="B19" s="172" t="s">
        <v>3</v>
      </c>
      <c r="C19" s="172"/>
      <c r="D19" s="172"/>
      <c r="E19" s="172"/>
      <c r="F19" s="7"/>
      <c r="G19" s="10"/>
      <c r="H19" s="16">
        <f>+H17-H18</f>
        <v>913824043</v>
      </c>
    </row>
    <row r="20" spans="2:8" ht="15.75" thickTop="1" x14ac:dyDescent="0.25"/>
    <row r="21" spans="2:8" x14ac:dyDescent="0.25">
      <c r="H21" s="18"/>
    </row>
    <row r="22" spans="2:8" x14ac:dyDescent="0.25">
      <c r="H22" s="18"/>
    </row>
  </sheetData>
  <sheetProtection password="CC31" sheet="1" objects="1" scenarios="1" selectLockedCells="1" selectUnlockedCells="1"/>
  <mergeCells count="9">
    <mergeCell ref="B13:G13"/>
    <mergeCell ref="B17:E17"/>
    <mergeCell ref="B18:E18"/>
    <mergeCell ref="B19:E19"/>
    <mergeCell ref="B6:H6"/>
    <mergeCell ref="B7:H7"/>
    <mergeCell ref="B8:H8"/>
    <mergeCell ref="B9:H9"/>
    <mergeCell ref="B12:G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84"/>
  <sheetViews>
    <sheetView workbookViewId="0">
      <selection activeCell="U18" sqref="U18"/>
    </sheetView>
  </sheetViews>
  <sheetFormatPr baseColWidth="10" defaultRowHeight="15" x14ac:dyDescent="0.25"/>
  <cols>
    <col min="1" max="1" width="3.28515625" customWidth="1"/>
    <col min="2" max="6" width="2.7109375" customWidth="1"/>
    <col min="7" max="7" width="40.28515625" style="103" customWidth="1"/>
    <col min="8" max="8" width="6.140625" style="104" customWidth="1"/>
    <col min="9" max="11" width="6.140625" style="103" customWidth="1"/>
    <col min="12" max="12" width="16.140625" customWidth="1"/>
    <col min="13" max="13" width="14.140625" customWidth="1"/>
    <col min="14" max="14" width="14.140625" style="20" customWidth="1"/>
    <col min="15" max="15" width="2.85546875" hidden="1" customWidth="1"/>
    <col min="16" max="16" width="2.5703125" hidden="1" customWidth="1"/>
    <col min="17" max="17" width="2.28515625" hidden="1" customWidth="1"/>
    <col min="18" max="18" width="1.85546875" hidden="1" customWidth="1"/>
    <col min="19" max="19" width="15.42578125" customWidth="1"/>
  </cols>
  <sheetData>
    <row r="2" spans="2:19" x14ac:dyDescent="0.25">
      <c r="B2" s="174" t="s">
        <v>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</row>
    <row r="3" spans="2:19" x14ac:dyDescent="0.25">
      <c r="B3" s="174" t="s">
        <v>10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</row>
    <row r="4" spans="2:19" x14ac:dyDescent="0.25">
      <c r="B4" s="174" t="s">
        <v>11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</row>
    <row r="5" spans="2:19" x14ac:dyDescent="0.25"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2:19" x14ac:dyDescent="0.25"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2:19" ht="15.75" thickBot="1" x14ac:dyDescent="0.3">
      <c r="G7" s="21"/>
      <c r="H7" s="21"/>
      <c r="I7" s="21"/>
      <c r="J7" s="21"/>
      <c r="K7" s="21"/>
    </row>
    <row r="8" spans="2:19" ht="36.75" thickBot="1" x14ac:dyDescent="0.3">
      <c r="B8" s="175" t="s">
        <v>12</v>
      </c>
      <c r="C8" s="176"/>
      <c r="D8" s="176"/>
      <c r="E8" s="176"/>
      <c r="F8" s="177"/>
      <c r="G8" s="22" t="s">
        <v>13</v>
      </c>
      <c r="H8" s="23" t="s">
        <v>14</v>
      </c>
      <c r="I8" s="23" t="s">
        <v>15</v>
      </c>
      <c r="J8" s="24" t="s">
        <v>16</v>
      </c>
      <c r="K8" s="23" t="s">
        <v>17</v>
      </c>
      <c r="L8" s="25" t="s">
        <v>18</v>
      </c>
      <c r="M8" s="22" t="s">
        <v>19</v>
      </c>
      <c r="N8" s="26" t="s">
        <v>20</v>
      </c>
      <c r="O8" s="27" t="s">
        <v>21</v>
      </c>
      <c r="P8" s="27" t="s">
        <v>22</v>
      </c>
      <c r="Q8" s="27" t="s">
        <v>23</v>
      </c>
      <c r="R8" s="27" t="s">
        <v>24</v>
      </c>
      <c r="S8" s="27" t="s">
        <v>25</v>
      </c>
    </row>
    <row r="9" spans="2:19" ht="16.5" thickBot="1" x14ac:dyDescent="0.3">
      <c r="B9" s="28" t="s">
        <v>26</v>
      </c>
      <c r="C9" s="29"/>
      <c r="D9" s="29"/>
      <c r="E9" s="29"/>
      <c r="F9" s="29"/>
      <c r="G9" s="30"/>
      <c r="H9" s="31"/>
      <c r="I9" s="31"/>
      <c r="J9" s="31"/>
      <c r="K9" s="32"/>
      <c r="L9" s="33"/>
      <c r="M9" s="34"/>
      <c r="N9" s="35"/>
      <c r="O9" s="36"/>
      <c r="P9" s="36"/>
      <c r="Q9" s="36"/>
      <c r="R9" s="36"/>
      <c r="S9" s="36"/>
    </row>
    <row r="10" spans="2:19" x14ac:dyDescent="0.25">
      <c r="B10" s="37" t="s">
        <v>27</v>
      </c>
      <c r="C10" s="37" t="s">
        <v>28</v>
      </c>
      <c r="D10" s="38">
        <v>1</v>
      </c>
      <c r="E10" s="38">
        <v>1</v>
      </c>
      <c r="F10" s="37" t="s">
        <v>29</v>
      </c>
      <c r="G10" s="39" t="s">
        <v>30</v>
      </c>
      <c r="H10" s="38">
        <v>10</v>
      </c>
      <c r="I10" s="37" t="s">
        <v>31</v>
      </c>
      <c r="J10" s="38">
        <v>100</v>
      </c>
      <c r="K10" s="38" t="s">
        <v>32</v>
      </c>
      <c r="L10" s="40">
        <v>179000000</v>
      </c>
      <c r="M10" s="41">
        <f>SUM(O10:Z10)</f>
        <v>62485481.459999993</v>
      </c>
      <c r="N10" s="42">
        <f>+L10-M10</f>
        <v>116514518.54000001</v>
      </c>
      <c r="O10" s="41">
        <v>12363743.43</v>
      </c>
      <c r="P10" s="41">
        <v>12427796.85</v>
      </c>
      <c r="Q10" s="41">
        <v>12420793.18</v>
      </c>
      <c r="R10" s="41">
        <f>11961566.34+1410000</f>
        <v>13371566.34</v>
      </c>
      <c r="S10" s="41">
        <v>11901581.66</v>
      </c>
    </row>
    <row r="11" spans="2:19" x14ac:dyDescent="0.25">
      <c r="B11" s="43" t="s">
        <v>27</v>
      </c>
      <c r="C11" s="43" t="s">
        <v>28</v>
      </c>
      <c r="D11" s="44">
        <v>1</v>
      </c>
      <c r="E11" s="44">
        <v>2</v>
      </c>
      <c r="F11" s="43" t="s">
        <v>33</v>
      </c>
      <c r="G11" s="45" t="s">
        <v>34</v>
      </c>
      <c r="H11" s="44">
        <v>30</v>
      </c>
      <c r="I11" s="46" t="s">
        <v>35</v>
      </c>
      <c r="J11" s="44">
        <v>102</v>
      </c>
      <c r="K11" s="47" t="s">
        <v>32</v>
      </c>
      <c r="L11" s="48">
        <v>7000000</v>
      </c>
      <c r="M11" s="49">
        <f t="shared" ref="M11:M74" si="0">SUM(O11:Z11)</f>
        <v>1244696.25</v>
      </c>
      <c r="N11" s="50">
        <f>+L11-M11</f>
        <v>5755303.75</v>
      </c>
      <c r="O11" s="49">
        <v>140752.57</v>
      </c>
      <c r="P11" s="49">
        <v>213992.77</v>
      </c>
      <c r="Q11" s="49">
        <v>213992.77</v>
      </c>
      <c r="R11" s="49">
        <v>286762.52</v>
      </c>
      <c r="S11" s="49">
        <v>389195.62</v>
      </c>
    </row>
    <row r="12" spans="2:19" x14ac:dyDescent="0.25">
      <c r="B12" s="43" t="s">
        <v>27</v>
      </c>
      <c r="C12" s="43" t="s">
        <v>28</v>
      </c>
      <c r="D12" s="44">
        <v>1</v>
      </c>
      <c r="E12" s="44">
        <v>3</v>
      </c>
      <c r="F12" s="43" t="s">
        <v>29</v>
      </c>
      <c r="G12" s="51" t="s">
        <v>36</v>
      </c>
      <c r="H12" s="47">
        <v>30</v>
      </c>
      <c r="I12" s="46" t="s">
        <v>35</v>
      </c>
      <c r="J12" s="47">
        <v>102</v>
      </c>
      <c r="K12" s="47" t="s">
        <v>32</v>
      </c>
      <c r="L12" s="48">
        <v>35000000</v>
      </c>
      <c r="M12" s="49">
        <f t="shared" si="0"/>
        <v>14130382.000000002</v>
      </c>
      <c r="N12" s="50">
        <f t="shared" ref="N12:N75" si="1">+L12-M12</f>
        <v>20869618</v>
      </c>
      <c r="O12" s="49">
        <v>2622617.52</v>
      </c>
      <c r="P12" s="49">
        <v>2580904.71</v>
      </c>
      <c r="Q12" s="49">
        <v>2580904.71</v>
      </c>
      <c r="R12" s="49">
        <v>3175498</v>
      </c>
      <c r="S12" s="49">
        <v>3170457.06</v>
      </c>
    </row>
    <row r="13" spans="2:19" x14ac:dyDescent="0.25">
      <c r="B13" s="43" t="s">
        <v>27</v>
      </c>
      <c r="C13" s="43" t="s">
        <v>28</v>
      </c>
      <c r="D13" s="44">
        <v>1</v>
      </c>
      <c r="E13" s="44">
        <v>4</v>
      </c>
      <c r="F13" s="43" t="s">
        <v>29</v>
      </c>
      <c r="G13" s="51" t="s">
        <v>37</v>
      </c>
      <c r="H13" s="47">
        <v>10</v>
      </c>
      <c r="I13" s="43" t="s">
        <v>31</v>
      </c>
      <c r="J13" s="47">
        <v>100</v>
      </c>
      <c r="K13" s="47" t="s">
        <v>32</v>
      </c>
      <c r="L13" s="48">
        <v>20000000</v>
      </c>
      <c r="M13" s="49">
        <f t="shared" si="0"/>
        <v>28841.72</v>
      </c>
      <c r="N13" s="50">
        <f t="shared" si="1"/>
        <v>19971158.280000001</v>
      </c>
      <c r="O13" s="49">
        <v>0</v>
      </c>
      <c r="P13" s="49">
        <v>0</v>
      </c>
      <c r="Q13" s="49">
        <v>0</v>
      </c>
      <c r="R13" s="49">
        <v>0</v>
      </c>
      <c r="S13" s="49">
        <v>28841.72</v>
      </c>
    </row>
    <row r="14" spans="2:19" x14ac:dyDescent="0.25">
      <c r="B14" s="43" t="s">
        <v>27</v>
      </c>
      <c r="C14" s="43" t="s">
        <v>28</v>
      </c>
      <c r="D14" s="44">
        <v>1</v>
      </c>
      <c r="E14" s="44">
        <v>5</v>
      </c>
      <c r="F14" s="43" t="s">
        <v>38</v>
      </c>
      <c r="G14" s="45" t="s">
        <v>39</v>
      </c>
      <c r="H14" s="44">
        <v>30</v>
      </c>
      <c r="I14" s="46" t="s">
        <v>35</v>
      </c>
      <c r="J14" s="44">
        <v>102</v>
      </c>
      <c r="K14" s="47" t="s">
        <v>32</v>
      </c>
      <c r="L14" s="48">
        <v>2000000</v>
      </c>
      <c r="M14" s="49">
        <f t="shared" si="0"/>
        <v>84000</v>
      </c>
      <c r="N14" s="50">
        <f t="shared" si="1"/>
        <v>1916000</v>
      </c>
      <c r="O14" s="49">
        <v>60000</v>
      </c>
      <c r="P14" s="49">
        <v>0</v>
      </c>
      <c r="Q14" s="49">
        <v>0</v>
      </c>
      <c r="R14" s="49">
        <v>24000</v>
      </c>
      <c r="S14" s="49">
        <v>0</v>
      </c>
    </row>
    <row r="15" spans="2:19" x14ac:dyDescent="0.25">
      <c r="B15" s="43" t="s">
        <v>27</v>
      </c>
      <c r="C15" s="43" t="s">
        <v>28</v>
      </c>
      <c r="D15" s="44">
        <v>1</v>
      </c>
      <c r="E15" s="44">
        <v>5</v>
      </c>
      <c r="F15" s="43" t="s">
        <v>40</v>
      </c>
      <c r="G15" s="45" t="s">
        <v>41</v>
      </c>
      <c r="H15" s="44">
        <v>30</v>
      </c>
      <c r="I15" s="46" t="s">
        <v>35</v>
      </c>
      <c r="J15" s="44">
        <v>102</v>
      </c>
      <c r="K15" s="47" t="s">
        <v>32</v>
      </c>
      <c r="L15" s="48">
        <v>1200000</v>
      </c>
      <c r="M15" s="49">
        <f t="shared" si="0"/>
        <v>73188.75</v>
      </c>
      <c r="N15" s="50">
        <f t="shared" si="1"/>
        <v>1126811.25</v>
      </c>
      <c r="O15" s="49">
        <v>0</v>
      </c>
      <c r="P15" s="49">
        <v>0</v>
      </c>
      <c r="Q15" s="49">
        <v>36917.4</v>
      </c>
      <c r="R15" s="49">
        <v>36271.35</v>
      </c>
      <c r="S15" s="49">
        <v>0</v>
      </c>
    </row>
    <row r="16" spans="2:19" x14ac:dyDescent="0.25">
      <c r="B16" s="43" t="s">
        <v>27</v>
      </c>
      <c r="C16" s="43" t="s">
        <v>28</v>
      </c>
      <c r="D16" s="44">
        <v>2</v>
      </c>
      <c r="E16" s="44">
        <v>2</v>
      </c>
      <c r="F16" s="43" t="s">
        <v>38</v>
      </c>
      <c r="G16" s="45" t="s">
        <v>42</v>
      </c>
      <c r="H16" s="44">
        <v>30</v>
      </c>
      <c r="I16" s="46" t="s">
        <v>35</v>
      </c>
      <c r="J16" s="44">
        <v>102</v>
      </c>
      <c r="K16" s="47" t="s">
        <v>32</v>
      </c>
      <c r="L16" s="48">
        <v>3000000</v>
      </c>
      <c r="M16" s="49">
        <f t="shared" si="0"/>
        <v>2095500</v>
      </c>
      <c r="N16" s="50">
        <f t="shared" si="1"/>
        <v>904500</v>
      </c>
      <c r="O16" s="49">
        <v>500700</v>
      </c>
      <c r="P16" s="49">
        <v>126000</v>
      </c>
      <c r="Q16" s="49">
        <v>1468800</v>
      </c>
      <c r="R16" s="49">
        <v>0</v>
      </c>
      <c r="S16" s="49">
        <v>0</v>
      </c>
    </row>
    <row r="17" spans="2:19" x14ac:dyDescent="0.25">
      <c r="B17" s="43" t="s">
        <v>27</v>
      </c>
      <c r="C17" s="43" t="s">
        <v>28</v>
      </c>
      <c r="D17" s="44">
        <v>2</v>
      </c>
      <c r="E17" s="44">
        <v>2</v>
      </c>
      <c r="F17" s="43" t="s">
        <v>43</v>
      </c>
      <c r="G17" s="45" t="s">
        <v>44</v>
      </c>
      <c r="H17" s="44">
        <v>30</v>
      </c>
      <c r="I17" s="46" t="s">
        <v>35</v>
      </c>
      <c r="J17" s="44">
        <v>102</v>
      </c>
      <c r="K17" s="47" t="s">
        <v>32</v>
      </c>
      <c r="L17" s="48">
        <v>17000000</v>
      </c>
      <c r="M17" s="49">
        <f t="shared" si="0"/>
        <v>6544016.5500000007</v>
      </c>
      <c r="N17" s="50">
        <f t="shared" si="1"/>
        <v>10455983.449999999</v>
      </c>
      <c r="O17" s="49">
        <v>1311803.31</v>
      </c>
      <c r="P17" s="49">
        <v>1301303.31</v>
      </c>
      <c r="Q17" s="49">
        <v>1306303.31</v>
      </c>
      <c r="R17" s="49">
        <v>1306303.31</v>
      </c>
      <c r="S17" s="49">
        <v>1318303.31</v>
      </c>
    </row>
    <row r="18" spans="2:19" x14ac:dyDescent="0.25">
      <c r="B18" s="43" t="s">
        <v>27</v>
      </c>
      <c r="C18" s="43" t="s">
        <v>28</v>
      </c>
      <c r="D18" s="44">
        <v>3</v>
      </c>
      <c r="E18" s="44">
        <v>1</v>
      </c>
      <c r="F18" s="43" t="s">
        <v>29</v>
      </c>
      <c r="G18" s="45" t="s">
        <v>45</v>
      </c>
      <c r="H18" s="44">
        <v>30</v>
      </c>
      <c r="I18" s="46" t="s">
        <v>35</v>
      </c>
      <c r="J18" s="44">
        <v>102</v>
      </c>
      <c r="K18" s="47" t="s">
        <v>32</v>
      </c>
      <c r="L18" s="48">
        <v>300000</v>
      </c>
      <c r="M18" s="49">
        <f t="shared" si="0"/>
        <v>0</v>
      </c>
      <c r="N18" s="50">
        <f t="shared" si="1"/>
        <v>300000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</row>
    <row r="19" spans="2:19" x14ac:dyDescent="0.25">
      <c r="B19" s="43" t="s">
        <v>27</v>
      </c>
      <c r="C19" s="43" t="s">
        <v>28</v>
      </c>
      <c r="D19" s="44">
        <v>3</v>
      </c>
      <c r="E19" s="44">
        <v>1</v>
      </c>
      <c r="F19" s="43" t="s">
        <v>33</v>
      </c>
      <c r="G19" s="45" t="s">
        <v>46</v>
      </c>
      <c r="H19" s="44">
        <v>30</v>
      </c>
      <c r="I19" s="46" t="s">
        <v>35</v>
      </c>
      <c r="J19" s="44">
        <v>102</v>
      </c>
      <c r="K19" s="47" t="s">
        <v>32</v>
      </c>
      <c r="L19" s="48">
        <v>350000</v>
      </c>
      <c r="M19" s="49">
        <f t="shared" si="0"/>
        <v>0</v>
      </c>
      <c r="N19" s="50">
        <f t="shared" si="1"/>
        <v>350000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</row>
    <row r="20" spans="2:19" x14ac:dyDescent="0.25">
      <c r="B20" s="43" t="s">
        <v>27</v>
      </c>
      <c r="C20" s="43" t="s">
        <v>28</v>
      </c>
      <c r="D20" s="44">
        <v>4</v>
      </c>
      <c r="E20" s="44">
        <v>1</v>
      </c>
      <c r="F20" s="43" t="s">
        <v>29</v>
      </c>
      <c r="G20" s="45" t="s">
        <v>47</v>
      </c>
      <c r="H20" s="44">
        <v>30</v>
      </c>
      <c r="I20" s="46" t="s">
        <v>35</v>
      </c>
      <c r="J20" s="44">
        <v>102</v>
      </c>
      <c r="K20" s="47" t="s">
        <v>32</v>
      </c>
      <c r="L20" s="48">
        <v>900000</v>
      </c>
      <c r="M20" s="49">
        <f t="shared" si="0"/>
        <v>0</v>
      </c>
      <c r="N20" s="50">
        <f t="shared" si="1"/>
        <v>900000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</row>
    <row r="21" spans="2:19" x14ac:dyDescent="0.25">
      <c r="B21" s="43" t="s">
        <v>27</v>
      </c>
      <c r="C21" s="43" t="s">
        <v>28</v>
      </c>
      <c r="D21" s="44">
        <v>4</v>
      </c>
      <c r="E21" s="44">
        <v>2</v>
      </c>
      <c r="F21" s="43" t="s">
        <v>40</v>
      </c>
      <c r="G21" s="45" t="s">
        <v>48</v>
      </c>
      <c r="H21" s="44">
        <v>30</v>
      </c>
      <c r="I21" s="46" t="s">
        <v>35</v>
      </c>
      <c r="J21" s="44">
        <v>102</v>
      </c>
      <c r="K21" s="47" t="s">
        <v>32</v>
      </c>
      <c r="L21" s="48">
        <v>4500000</v>
      </c>
      <c r="M21" s="49">
        <f t="shared" si="0"/>
        <v>0</v>
      </c>
      <c r="N21" s="50">
        <f t="shared" si="1"/>
        <v>4500000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</row>
    <row r="22" spans="2:19" x14ac:dyDescent="0.25">
      <c r="B22" s="43" t="s">
        <v>27</v>
      </c>
      <c r="C22" s="43" t="s">
        <v>28</v>
      </c>
      <c r="D22" s="44">
        <v>5</v>
      </c>
      <c r="E22" s="44">
        <v>1</v>
      </c>
      <c r="F22" s="43" t="s">
        <v>29</v>
      </c>
      <c r="G22" s="45" t="s">
        <v>49</v>
      </c>
      <c r="H22" s="44">
        <v>10</v>
      </c>
      <c r="I22" s="43" t="s">
        <v>31</v>
      </c>
      <c r="J22" s="44">
        <v>100</v>
      </c>
      <c r="K22" s="47" t="s">
        <v>32</v>
      </c>
      <c r="L22" s="48">
        <v>31000000</v>
      </c>
      <c r="M22" s="49">
        <f t="shared" si="0"/>
        <v>12132768.400000002</v>
      </c>
      <c r="N22" s="50">
        <f t="shared" si="1"/>
        <v>18867231.599999998</v>
      </c>
      <c r="O22" s="49">
        <v>0</v>
      </c>
      <c r="P22" s="49">
        <v>2416404.98</v>
      </c>
      <c r="Q22" s="49">
        <f>2424321.17+2426819.18</f>
        <v>4851140.3499999996</v>
      </c>
      <c r="R22" s="49">
        <v>2424642.2000000002</v>
      </c>
      <c r="S22" s="49">
        <v>2440580.87</v>
      </c>
    </row>
    <row r="23" spans="2:19" x14ac:dyDescent="0.25">
      <c r="B23" s="43" t="s">
        <v>27</v>
      </c>
      <c r="C23" s="43" t="s">
        <v>28</v>
      </c>
      <c r="D23" s="44">
        <v>5</v>
      </c>
      <c r="E23" s="44">
        <v>2</v>
      </c>
      <c r="F23" s="43" t="s">
        <v>29</v>
      </c>
      <c r="G23" s="45" t="s">
        <v>50</v>
      </c>
      <c r="H23" s="44">
        <v>10</v>
      </c>
      <c r="I23" s="43" t="s">
        <v>31</v>
      </c>
      <c r="J23" s="44">
        <v>100</v>
      </c>
      <c r="K23" s="47" t="s">
        <v>32</v>
      </c>
      <c r="L23" s="48">
        <v>27000000</v>
      </c>
      <c r="M23" s="49">
        <f t="shared" si="0"/>
        <v>11185021.939999998</v>
      </c>
      <c r="N23" s="50">
        <f t="shared" si="1"/>
        <v>15814978.060000002</v>
      </c>
      <c r="O23" s="49">
        <v>0</v>
      </c>
      <c r="P23" s="49">
        <v>2226610.7799999998</v>
      </c>
      <c r="Q23" s="49">
        <f>2235508.94+2232431.04</f>
        <v>4467939.9800000004</v>
      </c>
      <c r="R23" s="49">
        <v>2237701.7999999998</v>
      </c>
      <c r="S23" s="49">
        <v>2252769.38</v>
      </c>
    </row>
    <row r="24" spans="2:19" x14ac:dyDescent="0.25">
      <c r="B24" s="43" t="s">
        <v>27</v>
      </c>
      <c r="C24" s="43" t="s">
        <v>28</v>
      </c>
      <c r="D24" s="44">
        <v>5</v>
      </c>
      <c r="E24" s="44">
        <v>3</v>
      </c>
      <c r="F24" s="43" t="s">
        <v>29</v>
      </c>
      <c r="G24" s="45" t="s">
        <v>51</v>
      </c>
      <c r="H24" s="44">
        <v>10</v>
      </c>
      <c r="I24" s="43" t="s">
        <v>31</v>
      </c>
      <c r="J24" s="44">
        <v>100</v>
      </c>
      <c r="K24" s="47" t="s">
        <v>32</v>
      </c>
      <c r="L24" s="48">
        <v>3000000</v>
      </c>
      <c r="M24" s="49">
        <f t="shared" si="0"/>
        <v>967648.40999999992</v>
      </c>
      <c r="N24" s="50">
        <f t="shared" si="1"/>
        <v>2032351.59</v>
      </c>
      <c r="O24" s="49">
        <v>0</v>
      </c>
      <c r="P24" s="49">
        <v>150438.44</v>
      </c>
      <c r="Q24" s="49">
        <f>185182.63+176671.85</f>
        <v>361854.48</v>
      </c>
      <c r="R24" s="49">
        <v>216014.91</v>
      </c>
      <c r="S24" s="49">
        <v>239340.58</v>
      </c>
    </row>
    <row r="25" spans="2:19" x14ac:dyDescent="0.25">
      <c r="B25" s="43" t="s">
        <v>27</v>
      </c>
      <c r="C25" s="43" t="s">
        <v>27</v>
      </c>
      <c r="D25" s="44">
        <v>1</v>
      </c>
      <c r="E25" s="44">
        <v>2</v>
      </c>
      <c r="F25" s="43" t="s">
        <v>29</v>
      </c>
      <c r="G25" s="45" t="s">
        <v>52</v>
      </c>
      <c r="H25" s="44">
        <v>30</v>
      </c>
      <c r="I25" s="46" t="s">
        <v>35</v>
      </c>
      <c r="J25" s="44">
        <v>102</v>
      </c>
      <c r="K25" s="47" t="s">
        <v>32</v>
      </c>
      <c r="L25" s="48">
        <v>50000</v>
      </c>
      <c r="M25" s="49">
        <f t="shared" si="0"/>
        <v>6093.07</v>
      </c>
      <c r="N25" s="50">
        <f t="shared" si="1"/>
        <v>43906.93</v>
      </c>
      <c r="O25" s="49">
        <v>1316.32</v>
      </c>
      <c r="P25" s="49">
        <v>3230.17</v>
      </c>
      <c r="Q25" s="49">
        <v>0</v>
      </c>
      <c r="R25" s="49">
        <v>847.43</v>
      </c>
      <c r="S25" s="49">
        <v>699.15</v>
      </c>
    </row>
    <row r="26" spans="2:19" x14ac:dyDescent="0.25">
      <c r="B26" s="43" t="s">
        <v>27</v>
      </c>
      <c r="C26" s="43" t="s">
        <v>27</v>
      </c>
      <c r="D26" s="44">
        <v>1</v>
      </c>
      <c r="E26" s="44">
        <v>3</v>
      </c>
      <c r="F26" s="43" t="s">
        <v>29</v>
      </c>
      <c r="G26" s="45" t="s">
        <v>53</v>
      </c>
      <c r="H26" s="44">
        <v>30</v>
      </c>
      <c r="I26" s="46" t="s">
        <v>35</v>
      </c>
      <c r="J26" s="44">
        <v>102</v>
      </c>
      <c r="K26" s="47" t="s">
        <v>32</v>
      </c>
      <c r="L26" s="48">
        <v>11000000</v>
      </c>
      <c r="M26" s="49">
        <f t="shared" si="0"/>
        <v>5002274.6100000003</v>
      </c>
      <c r="N26" s="50">
        <f t="shared" si="1"/>
        <v>5997725.3899999997</v>
      </c>
      <c r="O26" s="49">
        <v>1781648.03</v>
      </c>
      <c r="P26" s="49">
        <v>1039737.74</v>
      </c>
      <c r="Q26" s="49">
        <v>6328.04</v>
      </c>
      <c r="R26" s="49">
        <v>1168145.44</v>
      </c>
      <c r="S26" s="49">
        <v>1006415.36</v>
      </c>
    </row>
    <row r="27" spans="2:19" x14ac:dyDescent="0.25">
      <c r="B27" s="43" t="s">
        <v>27</v>
      </c>
      <c r="C27" s="43" t="s">
        <v>27</v>
      </c>
      <c r="D27" s="44">
        <v>1</v>
      </c>
      <c r="E27" s="44">
        <v>4</v>
      </c>
      <c r="F27" s="43" t="s">
        <v>29</v>
      </c>
      <c r="G27" s="45" t="s">
        <v>54</v>
      </c>
      <c r="H27" s="44">
        <v>30</v>
      </c>
      <c r="I27" s="46" t="s">
        <v>35</v>
      </c>
      <c r="J27" s="44">
        <v>102</v>
      </c>
      <c r="K27" s="47" t="s">
        <v>32</v>
      </c>
      <c r="L27" s="48">
        <v>50000</v>
      </c>
      <c r="M27" s="49">
        <f t="shared" si="0"/>
        <v>5120</v>
      </c>
      <c r="N27" s="50">
        <f t="shared" si="1"/>
        <v>44880</v>
      </c>
      <c r="O27" s="49">
        <v>0</v>
      </c>
      <c r="P27" s="49">
        <v>0</v>
      </c>
      <c r="Q27" s="49">
        <v>3850</v>
      </c>
      <c r="R27" s="49">
        <v>0</v>
      </c>
      <c r="S27" s="49">
        <v>1270</v>
      </c>
    </row>
    <row r="28" spans="2:19" x14ac:dyDescent="0.25">
      <c r="B28" s="43" t="s">
        <v>27</v>
      </c>
      <c r="C28" s="43" t="s">
        <v>27</v>
      </c>
      <c r="D28" s="44">
        <v>1</v>
      </c>
      <c r="E28" s="44">
        <v>5</v>
      </c>
      <c r="F28" s="43" t="s">
        <v>29</v>
      </c>
      <c r="G28" s="45" t="s">
        <v>55</v>
      </c>
      <c r="H28" s="44">
        <v>30</v>
      </c>
      <c r="I28" s="46" t="s">
        <v>35</v>
      </c>
      <c r="J28" s="44">
        <v>102</v>
      </c>
      <c r="K28" s="47" t="s">
        <v>32</v>
      </c>
      <c r="L28" s="48">
        <v>1900000</v>
      </c>
      <c r="M28" s="49">
        <f t="shared" si="0"/>
        <v>784640.9</v>
      </c>
      <c r="N28" s="50">
        <f t="shared" si="1"/>
        <v>1115359.1000000001</v>
      </c>
      <c r="O28" s="49">
        <v>203148.1</v>
      </c>
      <c r="P28" s="49">
        <v>11212.67</v>
      </c>
      <c r="Q28" s="49">
        <v>1484.98</v>
      </c>
      <c r="R28" s="49">
        <v>421698.36</v>
      </c>
      <c r="S28" s="49">
        <v>147096.79</v>
      </c>
    </row>
    <row r="29" spans="2:19" x14ac:dyDescent="0.25">
      <c r="B29" s="43" t="s">
        <v>27</v>
      </c>
      <c r="C29" s="43" t="s">
        <v>27</v>
      </c>
      <c r="D29" s="44">
        <v>1</v>
      </c>
      <c r="E29" s="44">
        <v>6</v>
      </c>
      <c r="F29" s="43" t="s">
        <v>29</v>
      </c>
      <c r="G29" s="45" t="s">
        <v>56</v>
      </c>
      <c r="H29" s="44">
        <v>30</v>
      </c>
      <c r="I29" s="46" t="s">
        <v>35</v>
      </c>
      <c r="J29" s="44">
        <v>102</v>
      </c>
      <c r="K29" s="47" t="s">
        <v>32</v>
      </c>
      <c r="L29" s="48">
        <v>15000000</v>
      </c>
      <c r="M29" s="49">
        <f t="shared" si="0"/>
        <v>5252395.08</v>
      </c>
      <c r="N29" s="50">
        <f t="shared" si="1"/>
        <v>9747604.9199999999</v>
      </c>
      <c r="O29" s="49">
        <v>1057740.2</v>
      </c>
      <c r="P29" s="49">
        <v>1058974.1100000001</v>
      </c>
      <c r="Q29" s="49">
        <v>947680.69</v>
      </c>
      <c r="R29" s="49">
        <v>1056273.02</v>
      </c>
      <c r="S29" s="49">
        <v>1131727.06</v>
      </c>
    </row>
    <row r="30" spans="2:19" x14ac:dyDescent="0.25">
      <c r="B30" s="43" t="s">
        <v>27</v>
      </c>
      <c r="C30" s="43" t="s">
        <v>27</v>
      </c>
      <c r="D30" s="44">
        <v>1</v>
      </c>
      <c r="E30" s="44">
        <v>7</v>
      </c>
      <c r="F30" s="43" t="s">
        <v>29</v>
      </c>
      <c r="G30" s="45" t="s">
        <v>57</v>
      </c>
      <c r="H30" s="44">
        <v>30</v>
      </c>
      <c r="I30" s="46" t="s">
        <v>35</v>
      </c>
      <c r="J30" s="44">
        <v>102</v>
      </c>
      <c r="K30" s="47" t="s">
        <v>32</v>
      </c>
      <c r="L30" s="48">
        <v>350000</v>
      </c>
      <c r="M30" s="49">
        <f t="shared" si="0"/>
        <v>91863.1</v>
      </c>
      <c r="N30" s="50">
        <f t="shared" si="1"/>
        <v>258136.9</v>
      </c>
      <c r="O30" s="49">
        <v>19095.95</v>
      </c>
      <c r="P30" s="49">
        <v>19723.900000000001</v>
      </c>
      <c r="Q30" s="49">
        <v>16636.400000000001</v>
      </c>
      <c r="R30" s="49">
        <v>16636.400000000001</v>
      </c>
      <c r="S30" s="49">
        <v>19770.45</v>
      </c>
    </row>
    <row r="31" spans="2:19" x14ac:dyDescent="0.25">
      <c r="B31" s="43" t="s">
        <v>27</v>
      </c>
      <c r="C31" s="43" t="s">
        <v>27</v>
      </c>
      <c r="D31" s="44">
        <v>1</v>
      </c>
      <c r="E31" s="44">
        <v>8</v>
      </c>
      <c r="F31" s="43" t="s">
        <v>29</v>
      </c>
      <c r="G31" s="45" t="s">
        <v>58</v>
      </c>
      <c r="H31" s="44">
        <v>30</v>
      </c>
      <c r="I31" s="46" t="s">
        <v>35</v>
      </c>
      <c r="J31" s="44">
        <v>102</v>
      </c>
      <c r="K31" s="47" t="s">
        <v>32</v>
      </c>
      <c r="L31" s="48">
        <v>80000</v>
      </c>
      <c r="M31" s="49">
        <f t="shared" si="0"/>
        <v>28889.5</v>
      </c>
      <c r="N31" s="50">
        <f t="shared" si="1"/>
        <v>51110.5</v>
      </c>
      <c r="O31" s="49">
        <v>5896.65</v>
      </c>
      <c r="P31" s="49">
        <v>5629.7</v>
      </c>
      <c r="Q31" s="49">
        <v>5621.15</v>
      </c>
      <c r="R31" s="49">
        <v>5871</v>
      </c>
      <c r="S31" s="49">
        <v>5871</v>
      </c>
    </row>
    <row r="32" spans="2:19" x14ac:dyDescent="0.25">
      <c r="B32" s="43" t="s">
        <v>27</v>
      </c>
      <c r="C32" s="43" t="s">
        <v>27</v>
      </c>
      <c r="D32" s="44">
        <v>2</v>
      </c>
      <c r="E32" s="44">
        <v>1</v>
      </c>
      <c r="F32" s="43" t="s">
        <v>29</v>
      </c>
      <c r="G32" s="45" t="s">
        <v>59</v>
      </c>
      <c r="H32" s="44">
        <v>30</v>
      </c>
      <c r="I32" s="46" t="s">
        <v>35</v>
      </c>
      <c r="J32" s="44">
        <v>102</v>
      </c>
      <c r="K32" s="47" t="s">
        <v>32</v>
      </c>
      <c r="L32" s="48">
        <v>27000000</v>
      </c>
      <c r="M32" s="49">
        <f t="shared" si="0"/>
        <v>17844434.719999999</v>
      </c>
      <c r="N32" s="50">
        <f t="shared" si="1"/>
        <v>9155565.2800000012</v>
      </c>
      <c r="O32" s="49">
        <v>3718845.38</v>
      </c>
      <c r="P32" s="49">
        <v>5054326.0599999996</v>
      </c>
      <c r="Q32" s="49">
        <v>5965260.7199999997</v>
      </c>
      <c r="R32" s="49">
        <v>1881800.79</v>
      </c>
      <c r="S32" s="49">
        <v>1224201.77</v>
      </c>
    </row>
    <row r="33" spans="2:19" x14ac:dyDescent="0.25">
      <c r="B33" s="43" t="s">
        <v>27</v>
      </c>
      <c r="C33" s="43" t="s">
        <v>27</v>
      </c>
      <c r="D33" s="44">
        <v>2</v>
      </c>
      <c r="E33" s="44">
        <v>2</v>
      </c>
      <c r="F33" s="43" t="s">
        <v>29</v>
      </c>
      <c r="G33" s="45" t="s">
        <v>60</v>
      </c>
      <c r="H33" s="44">
        <v>30</v>
      </c>
      <c r="I33" s="46" t="s">
        <v>35</v>
      </c>
      <c r="J33" s="44">
        <v>102</v>
      </c>
      <c r="K33" s="47" t="s">
        <v>32</v>
      </c>
      <c r="L33" s="48">
        <v>1300000</v>
      </c>
      <c r="M33" s="49">
        <f t="shared" si="0"/>
        <v>136851.29</v>
      </c>
      <c r="N33" s="50">
        <f t="shared" si="1"/>
        <v>1163148.71</v>
      </c>
      <c r="O33" s="49">
        <v>527.89</v>
      </c>
      <c r="P33" s="49">
        <v>495.6</v>
      </c>
      <c r="Q33" s="49">
        <v>16560.599999999999</v>
      </c>
      <c r="R33" s="49">
        <v>0</v>
      </c>
      <c r="S33" s="49">
        <v>119267.2</v>
      </c>
    </row>
    <row r="34" spans="2:19" x14ac:dyDescent="0.25">
      <c r="B34" s="43" t="s">
        <v>27</v>
      </c>
      <c r="C34" s="43" t="s">
        <v>27</v>
      </c>
      <c r="D34" s="44">
        <v>3</v>
      </c>
      <c r="E34" s="44">
        <v>1</v>
      </c>
      <c r="F34" s="43" t="s">
        <v>29</v>
      </c>
      <c r="G34" s="45" t="s">
        <v>61</v>
      </c>
      <c r="H34" s="44">
        <v>30</v>
      </c>
      <c r="I34" s="46" t="s">
        <v>35</v>
      </c>
      <c r="J34" s="44">
        <v>102</v>
      </c>
      <c r="K34" s="47" t="s">
        <v>32</v>
      </c>
      <c r="L34" s="48">
        <v>3500000</v>
      </c>
      <c r="M34" s="49">
        <f t="shared" si="0"/>
        <v>365000</v>
      </c>
      <c r="N34" s="50">
        <f t="shared" si="1"/>
        <v>3135000</v>
      </c>
      <c r="O34" s="49">
        <v>33200</v>
      </c>
      <c r="P34" s="49">
        <v>0</v>
      </c>
      <c r="Q34" s="49">
        <v>41600</v>
      </c>
      <c r="R34" s="49">
        <v>19000</v>
      </c>
      <c r="S34" s="49">
        <v>271200</v>
      </c>
    </row>
    <row r="35" spans="2:19" x14ac:dyDescent="0.25">
      <c r="B35" s="43" t="s">
        <v>27</v>
      </c>
      <c r="C35" s="43" t="s">
        <v>27</v>
      </c>
      <c r="D35" s="44">
        <v>3</v>
      </c>
      <c r="E35" s="44">
        <v>2</v>
      </c>
      <c r="F35" s="43" t="s">
        <v>29</v>
      </c>
      <c r="G35" s="45" t="s">
        <v>62</v>
      </c>
      <c r="H35" s="44">
        <v>30</v>
      </c>
      <c r="I35" s="46" t="s">
        <v>35</v>
      </c>
      <c r="J35" s="44">
        <v>102</v>
      </c>
      <c r="K35" s="47" t="s">
        <v>32</v>
      </c>
      <c r="L35" s="48">
        <v>800000</v>
      </c>
      <c r="M35" s="49">
        <f t="shared" si="0"/>
        <v>312066.03000000003</v>
      </c>
      <c r="N35" s="50">
        <f t="shared" si="1"/>
        <v>487933.97</v>
      </c>
      <c r="O35" s="49">
        <v>123300.13</v>
      </c>
      <c r="P35" s="49">
        <v>0</v>
      </c>
      <c r="Q35" s="49">
        <v>188765.9</v>
      </c>
      <c r="R35" s="49">
        <v>0</v>
      </c>
      <c r="S35" s="49">
        <v>0</v>
      </c>
    </row>
    <row r="36" spans="2:19" x14ac:dyDescent="0.25">
      <c r="B36" s="43" t="s">
        <v>27</v>
      </c>
      <c r="C36" s="43" t="s">
        <v>27</v>
      </c>
      <c r="D36" s="44">
        <v>4</v>
      </c>
      <c r="E36" s="44">
        <v>1</v>
      </c>
      <c r="F36" s="43" t="s">
        <v>29</v>
      </c>
      <c r="G36" s="45" t="s">
        <v>63</v>
      </c>
      <c r="H36" s="44">
        <v>30</v>
      </c>
      <c r="I36" s="46" t="s">
        <v>35</v>
      </c>
      <c r="J36" s="44">
        <v>102</v>
      </c>
      <c r="K36" s="47" t="s">
        <v>32</v>
      </c>
      <c r="L36" s="48">
        <v>1200000</v>
      </c>
      <c r="M36" s="49">
        <f t="shared" si="0"/>
        <v>2700</v>
      </c>
      <c r="N36" s="50">
        <f t="shared" si="1"/>
        <v>1197300</v>
      </c>
      <c r="O36" s="49">
        <v>0</v>
      </c>
      <c r="P36" s="49">
        <v>800</v>
      </c>
      <c r="Q36" s="49">
        <v>0</v>
      </c>
      <c r="R36" s="49">
        <v>1900</v>
      </c>
      <c r="S36" s="49">
        <v>0</v>
      </c>
    </row>
    <row r="37" spans="2:19" x14ac:dyDescent="0.25">
      <c r="B37" s="43" t="s">
        <v>27</v>
      </c>
      <c r="C37" s="43" t="s">
        <v>27</v>
      </c>
      <c r="D37" s="44">
        <v>4</v>
      </c>
      <c r="E37" s="44">
        <v>2</v>
      </c>
      <c r="F37" s="43" t="s">
        <v>29</v>
      </c>
      <c r="G37" s="45" t="s">
        <v>64</v>
      </c>
      <c r="H37" s="44">
        <v>30</v>
      </c>
      <c r="I37" s="46" t="s">
        <v>35</v>
      </c>
      <c r="J37" s="44">
        <v>102</v>
      </c>
      <c r="K37" s="47" t="s">
        <v>32</v>
      </c>
      <c r="L37" s="48">
        <v>1500000</v>
      </c>
      <c r="M37" s="49">
        <f t="shared" si="0"/>
        <v>0</v>
      </c>
      <c r="N37" s="50">
        <f t="shared" si="1"/>
        <v>1500000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</row>
    <row r="38" spans="2:19" x14ac:dyDescent="0.25">
      <c r="B38" s="43" t="s">
        <v>27</v>
      </c>
      <c r="C38" s="43" t="s">
        <v>27</v>
      </c>
      <c r="D38" s="44">
        <v>4</v>
      </c>
      <c r="E38" s="44">
        <v>4</v>
      </c>
      <c r="F38" s="43" t="s">
        <v>29</v>
      </c>
      <c r="G38" s="45" t="s">
        <v>65</v>
      </c>
      <c r="H38" s="44">
        <v>30</v>
      </c>
      <c r="I38" s="46" t="s">
        <v>35</v>
      </c>
      <c r="J38" s="44">
        <v>102</v>
      </c>
      <c r="K38" s="47" t="s">
        <v>32</v>
      </c>
      <c r="L38" s="48">
        <v>10000</v>
      </c>
      <c r="M38" s="49">
        <f t="shared" si="0"/>
        <v>0</v>
      </c>
      <c r="N38" s="50">
        <f t="shared" si="1"/>
        <v>10000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</row>
    <row r="39" spans="2:19" x14ac:dyDescent="0.25">
      <c r="B39" s="43" t="s">
        <v>27</v>
      </c>
      <c r="C39" s="43" t="s">
        <v>27</v>
      </c>
      <c r="D39" s="44">
        <v>5</v>
      </c>
      <c r="E39" s="44">
        <v>4</v>
      </c>
      <c r="F39" s="43" t="s">
        <v>29</v>
      </c>
      <c r="G39" s="45" t="s">
        <v>66</v>
      </c>
      <c r="H39" s="44">
        <v>30</v>
      </c>
      <c r="I39" s="46" t="s">
        <v>35</v>
      </c>
      <c r="J39" s="44">
        <v>102</v>
      </c>
      <c r="K39" s="47" t="s">
        <v>32</v>
      </c>
      <c r="L39" s="48">
        <v>1300000</v>
      </c>
      <c r="M39" s="49">
        <f t="shared" si="0"/>
        <v>280512.2</v>
      </c>
      <c r="N39" s="50">
        <f t="shared" si="1"/>
        <v>1019487.8</v>
      </c>
      <c r="O39" s="49">
        <v>71725</v>
      </c>
      <c r="P39" s="49">
        <v>208787.20000000001</v>
      </c>
      <c r="Q39" s="49">
        <v>0</v>
      </c>
      <c r="R39" s="49">
        <v>0</v>
      </c>
      <c r="S39" s="49">
        <v>0</v>
      </c>
    </row>
    <row r="40" spans="2:19" x14ac:dyDescent="0.25">
      <c r="B40" s="43" t="s">
        <v>27</v>
      </c>
      <c r="C40" s="43" t="s">
        <v>27</v>
      </c>
      <c r="D40" s="44">
        <v>5</v>
      </c>
      <c r="E40" s="44">
        <v>8</v>
      </c>
      <c r="F40" s="43" t="s">
        <v>29</v>
      </c>
      <c r="G40" s="45" t="s">
        <v>67</v>
      </c>
      <c r="H40" s="44">
        <v>30</v>
      </c>
      <c r="I40" s="46" t="s">
        <v>35</v>
      </c>
      <c r="J40" s="44">
        <v>102</v>
      </c>
      <c r="K40" s="47" t="s">
        <v>32</v>
      </c>
      <c r="L40" s="48">
        <v>250000</v>
      </c>
      <c r="M40" s="49">
        <f t="shared" si="0"/>
        <v>120762.71</v>
      </c>
      <c r="N40" s="50">
        <f t="shared" si="1"/>
        <v>129237.29</v>
      </c>
      <c r="O40" s="49">
        <v>0</v>
      </c>
      <c r="P40" s="49">
        <v>120762.71</v>
      </c>
      <c r="Q40" s="49">
        <v>0</v>
      </c>
      <c r="R40" s="49">
        <v>0</v>
      </c>
      <c r="S40" s="49">
        <v>0</v>
      </c>
    </row>
    <row r="41" spans="2:19" x14ac:dyDescent="0.25">
      <c r="B41" s="43" t="s">
        <v>27</v>
      </c>
      <c r="C41" s="43" t="s">
        <v>27</v>
      </c>
      <c r="D41" s="44">
        <v>6</v>
      </c>
      <c r="E41" s="44">
        <v>2</v>
      </c>
      <c r="F41" s="43" t="s">
        <v>29</v>
      </c>
      <c r="G41" s="45" t="s">
        <v>68</v>
      </c>
      <c r="H41" s="44">
        <v>30</v>
      </c>
      <c r="I41" s="46" t="s">
        <v>35</v>
      </c>
      <c r="J41" s="44">
        <v>102</v>
      </c>
      <c r="K41" s="47" t="s">
        <v>32</v>
      </c>
      <c r="L41" s="48">
        <v>1800000</v>
      </c>
      <c r="M41" s="49">
        <f t="shared" si="0"/>
        <v>0</v>
      </c>
      <c r="N41" s="50">
        <f t="shared" si="1"/>
        <v>1800000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</row>
    <row r="42" spans="2:19" x14ac:dyDescent="0.25">
      <c r="B42" s="43" t="s">
        <v>27</v>
      </c>
      <c r="C42" s="43" t="s">
        <v>27</v>
      </c>
      <c r="D42" s="44">
        <v>6</v>
      </c>
      <c r="E42" s="44">
        <v>3</v>
      </c>
      <c r="F42" s="43" t="s">
        <v>29</v>
      </c>
      <c r="G42" s="45" t="s">
        <v>69</v>
      </c>
      <c r="H42" s="44">
        <v>30</v>
      </c>
      <c r="I42" s="46" t="s">
        <v>35</v>
      </c>
      <c r="J42" s="44">
        <v>102</v>
      </c>
      <c r="K42" s="47" t="s">
        <v>32</v>
      </c>
      <c r="L42" s="48">
        <v>8000000</v>
      </c>
      <c r="M42" s="49">
        <f t="shared" si="0"/>
        <v>0</v>
      </c>
      <c r="N42" s="50">
        <f t="shared" si="1"/>
        <v>8000000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</row>
    <row r="43" spans="2:19" x14ac:dyDescent="0.25">
      <c r="B43" s="43" t="s">
        <v>27</v>
      </c>
      <c r="C43" s="43" t="s">
        <v>27</v>
      </c>
      <c r="D43" s="44">
        <v>7</v>
      </c>
      <c r="E43" s="44">
        <v>1</v>
      </c>
      <c r="F43" s="43" t="s">
        <v>29</v>
      </c>
      <c r="G43" s="45" t="s">
        <v>70</v>
      </c>
      <c r="H43" s="44">
        <v>30</v>
      </c>
      <c r="I43" s="46" t="s">
        <v>35</v>
      </c>
      <c r="J43" s="44">
        <v>102</v>
      </c>
      <c r="K43" s="47" t="s">
        <v>32</v>
      </c>
      <c r="L43" s="48">
        <v>15500000</v>
      </c>
      <c r="M43" s="49">
        <f t="shared" si="0"/>
        <v>2841899.4699999997</v>
      </c>
      <c r="N43" s="50">
        <f t="shared" si="1"/>
        <v>12658100.530000001</v>
      </c>
      <c r="O43" s="49">
        <v>610199.72</v>
      </c>
      <c r="P43" s="49">
        <v>0</v>
      </c>
      <c r="Q43" s="49">
        <v>1032960</v>
      </c>
      <c r="R43" s="49">
        <v>0</v>
      </c>
      <c r="S43" s="49">
        <v>1198739.75</v>
      </c>
    </row>
    <row r="44" spans="2:19" x14ac:dyDescent="0.25">
      <c r="B44" s="43" t="s">
        <v>27</v>
      </c>
      <c r="C44" s="43" t="s">
        <v>27</v>
      </c>
      <c r="D44" s="44">
        <v>7</v>
      </c>
      <c r="E44" s="44">
        <v>1</v>
      </c>
      <c r="F44" s="43" t="s">
        <v>71</v>
      </c>
      <c r="G44" s="45" t="s">
        <v>72</v>
      </c>
      <c r="H44" s="44">
        <v>30</v>
      </c>
      <c r="I44" s="46" t="s">
        <v>35</v>
      </c>
      <c r="J44" s="44">
        <v>102</v>
      </c>
      <c r="K44" s="47" t="s">
        <v>32</v>
      </c>
      <c r="L44" s="48">
        <v>7000000</v>
      </c>
      <c r="M44" s="49">
        <f t="shared" si="0"/>
        <v>3397879.67</v>
      </c>
      <c r="N44" s="50">
        <f t="shared" si="1"/>
        <v>3602120.33</v>
      </c>
      <c r="O44" s="49">
        <v>1900000</v>
      </c>
      <c r="P44" s="49">
        <v>552135.26</v>
      </c>
      <c r="Q44" s="49">
        <v>945744.41</v>
      </c>
      <c r="R44" s="49">
        <v>0</v>
      </c>
      <c r="S44" s="49">
        <v>0</v>
      </c>
    </row>
    <row r="45" spans="2:19" x14ac:dyDescent="0.25">
      <c r="B45" s="43" t="s">
        <v>27</v>
      </c>
      <c r="C45" s="43" t="s">
        <v>27</v>
      </c>
      <c r="D45" s="44">
        <v>7</v>
      </c>
      <c r="E45" s="44">
        <v>1</v>
      </c>
      <c r="F45" s="43" t="s">
        <v>73</v>
      </c>
      <c r="G45" s="45" t="s">
        <v>74</v>
      </c>
      <c r="H45" s="44">
        <v>30</v>
      </c>
      <c r="I45" s="46" t="s">
        <v>35</v>
      </c>
      <c r="J45" s="44">
        <v>102</v>
      </c>
      <c r="K45" s="47" t="s">
        <v>32</v>
      </c>
      <c r="L45" s="48">
        <v>100000</v>
      </c>
      <c r="M45" s="49">
        <f t="shared" si="0"/>
        <v>0</v>
      </c>
      <c r="N45" s="50">
        <f t="shared" si="1"/>
        <v>100000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</row>
    <row r="46" spans="2:19" x14ac:dyDescent="0.25">
      <c r="B46" s="43" t="s">
        <v>27</v>
      </c>
      <c r="C46" s="43" t="s">
        <v>27</v>
      </c>
      <c r="D46" s="44">
        <v>7</v>
      </c>
      <c r="E46" s="44">
        <v>2</v>
      </c>
      <c r="F46" s="43" t="s">
        <v>29</v>
      </c>
      <c r="G46" s="51" t="s">
        <v>75</v>
      </c>
      <c r="H46" s="44">
        <v>30</v>
      </c>
      <c r="I46" s="46" t="s">
        <v>35</v>
      </c>
      <c r="J46" s="44">
        <v>102</v>
      </c>
      <c r="K46" s="47" t="s">
        <v>32</v>
      </c>
      <c r="L46" s="48">
        <v>4500000</v>
      </c>
      <c r="M46" s="49">
        <f t="shared" si="0"/>
        <v>2133095.81</v>
      </c>
      <c r="N46" s="50">
        <f t="shared" si="1"/>
        <v>2366904.19</v>
      </c>
      <c r="O46" s="49">
        <v>660565.18999999994</v>
      </c>
      <c r="P46" s="49">
        <v>0</v>
      </c>
      <c r="Q46" s="49">
        <v>959370</v>
      </c>
      <c r="R46" s="49">
        <v>448610</v>
      </c>
      <c r="S46" s="49">
        <v>64550.62</v>
      </c>
    </row>
    <row r="47" spans="2:19" x14ac:dyDescent="0.25">
      <c r="B47" s="43" t="s">
        <v>27</v>
      </c>
      <c r="C47" s="43" t="s">
        <v>27</v>
      </c>
      <c r="D47" s="44">
        <v>7</v>
      </c>
      <c r="E47" s="44">
        <v>2</v>
      </c>
      <c r="F47" s="43" t="s">
        <v>33</v>
      </c>
      <c r="G47" s="45" t="s">
        <v>76</v>
      </c>
      <c r="H47" s="44">
        <v>30</v>
      </c>
      <c r="I47" s="46" t="s">
        <v>35</v>
      </c>
      <c r="J47" s="44">
        <v>102</v>
      </c>
      <c r="K47" s="47" t="s">
        <v>32</v>
      </c>
      <c r="L47" s="48">
        <v>300000</v>
      </c>
      <c r="M47" s="49">
        <f t="shared" si="0"/>
        <v>28936.22</v>
      </c>
      <c r="N47" s="50">
        <f t="shared" si="1"/>
        <v>271063.78000000003</v>
      </c>
      <c r="O47" s="49">
        <v>15248.22</v>
      </c>
      <c r="P47" s="49">
        <v>0</v>
      </c>
      <c r="Q47" s="49">
        <v>9558</v>
      </c>
      <c r="R47" s="49">
        <v>4130</v>
      </c>
      <c r="S47" s="49">
        <v>0</v>
      </c>
    </row>
    <row r="48" spans="2:19" x14ac:dyDescent="0.25">
      <c r="B48" s="43" t="s">
        <v>27</v>
      </c>
      <c r="C48" s="43" t="s">
        <v>27</v>
      </c>
      <c r="D48" s="44">
        <v>7</v>
      </c>
      <c r="E48" s="44">
        <v>2</v>
      </c>
      <c r="F48" s="43" t="s">
        <v>71</v>
      </c>
      <c r="G48" s="45" t="s">
        <v>77</v>
      </c>
      <c r="H48" s="44">
        <v>30</v>
      </c>
      <c r="I48" s="46" t="s">
        <v>35</v>
      </c>
      <c r="J48" s="44">
        <v>102</v>
      </c>
      <c r="K48" s="47" t="s">
        <v>32</v>
      </c>
      <c r="L48" s="48">
        <v>4200000</v>
      </c>
      <c r="M48" s="49">
        <f t="shared" si="0"/>
        <v>2805510.27</v>
      </c>
      <c r="N48" s="50">
        <f t="shared" si="1"/>
        <v>1394489.73</v>
      </c>
      <c r="O48" s="49">
        <v>377335.25</v>
      </c>
      <c r="P48" s="49">
        <v>292421.65000000002</v>
      </c>
      <c r="Q48" s="49">
        <v>833177.36</v>
      </c>
      <c r="R48" s="49">
        <v>157172.32999999999</v>
      </c>
      <c r="S48" s="49">
        <v>1145403.68</v>
      </c>
    </row>
    <row r="49" spans="2:19" x14ac:dyDescent="0.25">
      <c r="B49" s="43" t="s">
        <v>27</v>
      </c>
      <c r="C49" s="43" t="s">
        <v>27</v>
      </c>
      <c r="D49" s="44">
        <v>7</v>
      </c>
      <c r="E49" s="44">
        <v>3</v>
      </c>
      <c r="F49" s="43" t="s">
        <v>29</v>
      </c>
      <c r="G49" s="45" t="s">
        <v>78</v>
      </c>
      <c r="H49" s="44">
        <v>30</v>
      </c>
      <c r="I49" s="46" t="s">
        <v>35</v>
      </c>
      <c r="J49" s="44">
        <v>102</v>
      </c>
      <c r="K49" s="47" t="s">
        <v>32</v>
      </c>
      <c r="L49" s="48">
        <v>2500000</v>
      </c>
      <c r="M49" s="49">
        <f t="shared" si="0"/>
        <v>0</v>
      </c>
      <c r="N49" s="50">
        <f t="shared" si="1"/>
        <v>2500000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</row>
    <row r="50" spans="2:19" x14ac:dyDescent="0.25">
      <c r="B50" s="43" t="s">
        <v>27</v>
      </c>
      <c r="C50" s="43" t="s">
        <v>27</v>
      </c>
      <c r="D50" s="44">
        <v>8</v>
      </c>
      <c r="E50" s="44">
        <v>1</v>
      </c>
      <c r="F50" s="43" t="s">
        <v>29</v>
      </c>
      <c r="G50" s="45" t="s">
        <v>79</v>
      </c>
      <c r="H50" s="44">
        <v>30</v>
      </c>
      <c r="I50" s="46" t="s">
        <v>35</v>
      </c>
      <c r="J50" s="44">
        <v>102</v>
      </c>
      <c r="K50" s="47" t="s">
        <v>32</v>
      </c>
      <c r="L50" s="48">
        <v>1200000</v>
      </c>
      <c r="M50" s="49">
        <f t="shared" si="0"/>
        <v>0</v>
      </c>
      <c r="N50" s="50">
        <f t="shared" si="1"/>
        <v>1200000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</row>
    <row r="51" spans="2:19" x14ac:dyDescent="0.25">
      <c r="B51" s="43" t="s">
        <v>27</v>
      </c>
      <c r="C51" s="43" t="s">
        <v>27</v>
      </c>
      <c r="D51" s="44">
        <v>8</v>
      </c>
      <c r="E51" s="44">
        <v>2</v>
      </c>
      <c r="F51" s="43" t="s">
        <v>29</v>
      </c>
      <c r="G51" s="45" t="s">
        <v>80</v>
      </c>
      <c r="H51" s="44">
        <v>30</v>
      </c>
      <c r="I51" s="46" t="s">
        <v>35</v>
      </c>
      <c r="J51" s="44">
        <v>102</v>
      </c>
      <c r="K51" s="47" t="s">
        <v>32</v>
      </c>
      <c r="L51" s="48">
        <v>2800000</v>
      </c>
      <c r="M51" s="49">
        <f t="shared" si="0"/>
        <v>1459937.2999999998</v>
      </c>
      <c r="N51" s="50">
        <f t="shared" si="1"/>
        <v>1340062.7000000002</v>
      </c>
      <c r="O51" s="49">
        <v>469083.3</v>
      </c>
      <c r="P51" s="49">
        <v>580130.36</v>
      </c>
      <c r="Q51" s="49">
        <v>0</v>
      </c>
      <c r="R51" s="49">
        <v>410435.71</v>
      </c>
      <c r="S51" s="49">
        <v>287.93</v>
      </c>
    </row>
    <row r="52" spans="2:19" x14ac:dyDescent="0.25">
      <c r="B52" s="43" t="s">
        <v>27</v>
      </c>
      <c r="C52" s="43" t="s">
        <v>27</v>
      </c>
      <c r="D52" s="44">
        <v>8</v>
      </c>
      <c r="E52" s="44">
        <v>4</v>
      </c>
      <c r="F52" s="43" t="s">
        <v>29</v>
      </c>
      <c r="G52" s="45" t="s">
        <v>81</v>
      </c>
      <c r="H52" s="44">
        <v>30</v>
      </c>
      <c r="I52" s="46" t="s">
        <v>35</v>
      </c>
      <c r="J52" s="44">
        <v>102</v>
      </c>
      <c r="K52" s="47" t="s">
        <v>32</v>
      </c>
      <c r="L52" s="48">
        <v>650000</v>
      </c>
      <c r="M52" s="49">
        <f t="shared" si="0"/>
        <v>79665</v>
      </c>
      <c r="N52" s="50">
        <f t="shared" si="1"/>
        <v>570335</v>
      </c>
      <c r="O52" s="49">
        <v>0</v>
      </c>
      <c r="P52" s="49">
        <v>0</v>
      </c>
      <c r="Q52" s="49">
        <v>0</v>
      </c>
      <c r="R52" s="49">
        <v>0</v>
      </c>
      <c r="S52" s="49">
        <v>79665</v>
      </c>
    </row>
    <row r="53" spans="2:19" x14ac:dyDescent="0.25">
      <c r="B53" s="43" t="s">
        <v>27</v>
      </c>
      <c r="C53" s="43" t="s">
        <v>27</v>
      </c>
      <c r="D53" s="44">
        <v>8</v>
      </c>
      <c r="E53" s="44">
        <v>5</v>
      </c>
      <c r="F53" s="43" t="s">
        <v>29</v>
      </c>
      <c r="G53" s="51" t="s">
        <v>82</v>
      </c>
      <c r="H53" s="44">
        <v>30</v>
      </c>
      <c r="I53" s="46" t="s">
        <v>35</v>
      </c>
      <c r="J53" s="44">
        <v>102</v>
      </c>
      <c r="K53" s="47" t="s">
        <v>32</v>
      </c>
      <c r="L53" s="48">
        <v>6000000</v>
      </c>
      <c r="M53" s="49">
        <f t="shared" si="0"/>
        <v>0</v>
      </c>
      <c r="N53" s="50">
        <f t="shared" si="1"/>
        <v>6000000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</row>
    <row r="54" spans="2:19" x14ac:dyDescent="0.25">
      <c r="B54" s="43" t="s">
        <v>27</v>
      </c>
      <c r="C54" s="43" t="s">
        <v>27</v>
      </c>
      <c r="D54" s="44">
        <v>8</v>
      </c>
      <c r="E54" s="44">
        <v>5</v>
      </c>
      <c r="F54" s="43" t="s">
        <v>38</v>
      </c>
      <c r="G54" s="51" t="s">
        <v>83</v>
      </c>
      <c r="H54" s="44">
        <v>30</v>
      </c>
      <c r="I54" s="46" t="s">
        <v>35</v>
      </c>
      <c r="J54" s="44">
        <v>102</v>
      </c>
      <c r="K54" s="47" t="s">
        <v>32</v>
      </c>
      <c r="L54" s="48">
        <v>600000</v>
      </c>
      <c r="M54" s="49">
        <f t="shared" si="0"/>
        <v>141660</v>
      </c>
      <c r="N54" s="50">
        <f t="shared" si="1"/>
        <v>458340</v>
      </c>
      <c r="O54" s="49">
        <v>0</v>
      </c>
      <c r="P54" s="49">
        <v>77020</v>
      </c>
      <c r="Q54" s="49">
        <v>800</v>
      </c>
      <c r="R54" s="49">
        <v>47880</v>
      </c>
      <c r="S54" s="49">
        <v>15960</v>
      </c>
    </row>
    <row r="55" spans="2:19" x14ac:dyDescent="0.25">
      <c r="B55" s="43" t="s">
        <v>27</v>
      </c>
      <c r="C55" s="43" t="s">
        <v>27</v>
      </c>
      <c r="D55" s="44">
        <v>8</v>
      </c>
      <c r="E55" s="44">
        <v>6</v>
      </c>
      <c r="F55" s="43" t="s">
        <v>29</v>
      </c>
      <c r="G55" s="45" t="s">
        <v>84</v>
      </c>
      <c r="H55" s="44">
        <v>30</v>
      </c>
      <c r="I55" s="46" t="s">
        <v>35</v>
      </c>
      <c r="J55" s="44">
        <v>102</v>
      </c>
      <c r="K55" s="47" t="s">
        <v>32</v>
      </c>
      <c r="L55" s="48">
        <v>12500000</v>
      </c>
      <c r="M55" s="49">
        <f t="shared" si="0"/>
        <v>3403487.2</v>
      </c>
      <c r="N55" s="50">
        <f t="shared" si="1"/>
        <v>9096512.8000000007</v>
      </c>
      <c r="O55" s="49">
        <v>0</v>
      </c>
      <c r="P55" s="49">
        <v>0</v>
      </c>
      <c r="Q55" s="49">
        <v>0</v>
      </c>
      <c r="R55" s="49">
        <v>1072235.2</v>
      </c>
      <c r="S55" s="49">
        <v>2331252</v>
      </c>
    </row>
    <row r="56" spans="2:19" x14ac:dyDescent="0.25">
      <c r="B56" s="43" t="s">
        <v>27</v>
      </c>
      <c r="C56" s="43" t="s">
        <v>27</v>
      </c>
      <c r="D56" s="44">
        <v>8</v>
      </c>
      <c r="E56" s="44">
        <v>6</v>
      </c>
      <c r="F56" s="43" t="s">
        <v>40</v>
      </c>
      <c r="G56" s="45" t="s">
        <v>85</v>
      </c>
      <c r="H56" s="44">
        <v>30</v>
      </c>
      <c r="I56" s="46" t="s">
        <v>35</v>
      </c>
      <c r="J56" s="44">
        <v>102</v>
      </c>
      <c r="K56" s="47" t="s">
        <v>32</v>
      </c>
      <c r="L56" s="48">
        <v>950000</v>
      </c>
      <c r="M56" s="49">
        <f t="shared" si="0"/>
        <v>0</v>
      </c>
      <c r="N56" s="50">
        <f t="shared" si="1"/>
        <v>950000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</row>
    <row r="57" spans="2:19" x14ac:dyDescent="0.25">
      <c r="B57" s="43" t="s">
        <v>27</v>
      </c>
      <c r="C57" s="43" t="s">
        <v>27</v>
      </c>
      <c r="D57" s="44">
        <v>8</v>
      </c>
      <c r="E57" s="44">
        <v>7</v>
      </c>
      <c r="F57" s="43" t="s">
        <v>29</v>
      </c>
      <c r="G57" s="51" t="s">
        <v>86</v>
      </c>
      <c r="H57" s="44">
        <v>30</v>
      </c>
      <c r="I57" s="46" t="s">
        <v>35</v>
      </c>
      <c r="J57" s="44">
        <v>102</v>
      </c>
      <c r="K57" s="47" t="s">
        <v>32</v>
      </c>
      <c r="L57" s="48">
        <v>300000</v>
      </c>
      <c r="M57" s="49">
        <f t="shared" si="0"/>
        <v>0</v>
      </c>
      <c r="N57" s="50">
        <f t="shared" si="1"/>
        <v>300000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</row>
    <row r="58" spans="2:19" x14ac:dyDescent="0.25">
      <c r="B58" s="43" t="s">
        <v>27</v>
      </c>
      <c r="C58" s="43" t="s">
        <v>27</v>
      </c>
      <c r="D58" s="44">
        <v>8</v>
      </c>
      <c r="E58" s="44">
        <v>7</v>
      </c>
      <c r="F58" s="43" t="s">
        <v>33</v>
      </c>
      <c r="G58" s="45" t="s">
        <v>87</v>
      </c>
      <c r="H58" s="44">
        <v>30</v>
      </c>
      <c r="I58" s="46" t="s">
        <v>35</v>
      </c>
      <c r="J58" s="44">
        <v>102</v>
      </c>
      <c r="K58" s="47" t="s">
        <v>32</v>
      </c>
      <c r="L58" s="48">
        <v>1600000</v>
      </c>
      <c r="M58" s="49">
        <f t="shared" si="0"/>
        <v>653117.4</v>
      </c>
      <c r="N58" s="50">
        <f t="shared" si="1"/>
        <v>946882.6</v>
      </c>
      <c r="O58" s="49">
        <v>49860</v>
      </c>
      <c r="P58" s="49">
        <v>162000</v>
      </c>
      <c r="Q58" s="49">
        <v>78300</v>
      </c>
      <c r="R58" s="49">
        <v>173957.4</v>
      </c>
      <c r="S58" s="49">
        <v>189000</v>
      </c>
    </row>
    <row r="59" spans="2:19" x14ac:dyDescent="0.25">
      <c r="B59" s="43" t="s">
        <v>27</v>
      </c>
      <c r="C59" s="43" t="s">
        <v>27</v>
      </c>
      <c r="D59" s="44">
        <v>8</v>
      </c>
      <c r="E59" s="44">
        <v>7</v>
      </c>
      <c r="F59" s="43" t="s">
        <v>38</v>
      </c>
      <c r="G59" s="45" t="s">
        <v>88</v>
      </c>
      <c r="H59" s="44">
        <v>30</v>
      </c>
      <c r="I59" s="46" t="s">
        <v>35</v>
      </c>
      <c r="J59" s="44">
        <v>102</v>
      </c>
      <c r="K59" s="47" t="s">
        <v>32</v>
      </c>
      <c r="L59" s="48">
        <v>3000000</v>
      </c>
      <c r="M59" s="49">
        <f t="shared" si="0"/>
        <v>989920</v>
      </c>
      <c r="N59" s="50">
        <f t="shared" si="1"/>
        <v>2010080</v>
      </c>
      <c r="O59" s="49">
        <v>989920</v>
      </c>
      <c r="P59" s="49">
        <v>0</v>
      </c>
      <c r="Q59" s="49">
        <v>0</v>
      </c>
      <c r="R59" s="49">
        <v>0</v>
      </c>
      <c r="S59" s="49">
        <v>0</v>
      </c>
    </row>
    <row r="60" spans="2:19" x14ac:dyDescent="0.25">
      <c r="B60" s="43" t="s">
        <v>27</v>
      </c>
      <c r="C60" s="43" t="s">
        <v>27</v>
      </c>
      <c r="D60" s="44">
        <v>8</v>
      </c>
      <c r="E60" s="44">
        <v>7</v>
      </c>
      <c r="F60" s="43" t="s">
        <v>43</v>
      </c>
      <c r="G60" s="45" t="s">
        <v>89</v>
      </c>
      <c r="H60" s="44">
        <v>30</v>
      </c>
      <c r="I60" s="46" t="s">
        <v>35</v>
      </c>
      <c r="J60" s="44">
        <v>102</v>
      </c>
      <c r="K60" s="47" t="s">
        <v>32</v>
      </c>
      <c r="L60" s="48">
        <v>125000</v>
      </c>
      <c r="M60" s="49">
        <f t="shared" si="0"/>
        <v>101298.82</v>
      </c>
      <c r="N60" s="50">
        <f t="shared" si="1"/>
        <v>23701.179999999993</v>
      </c>
      <c r="O60" s="49">
        <v>0</v>
      </c>
      <c r="P60" s="49">
        <f>226298.82-125000</f>
        <v>101298.82</v>
      </c>
      <c r="Q60" s="49">
        <v>0</v>
      </c>
      <c r="R60" s="49">
        <v>0</v>
      </c>
      <c r="S60" s="49">
        <v>0</v>
      </c>
    </row>
    <row r="61" spans="2:19" x14ac:dyDescent="0.25">
      <c r="B61" s="43" t="s">
        <v>27</v>
      </c>
      <c r="C61" s="43" t="s">
        <v>27</v>
      </c>
      <c r="D61" s="44">
        <v>8</v>
      </c>
      <c r="E61" s="44">
        <v>7</v>
      </c>
      <c r="F61" s="43" t="s">
        <v>71</v>
      </c>
      <c r="G61" s="45" t="s">
        <v>90</v>
      </c>
      <c r="H61" s="44">
        <v>30</v>
      </c>
      <c r="I61" s="46" t="s">
        <v>35</v>
      </c>
      <c r="J61" s="44">
        <v>102</v>
      </c>
      <c r="K61" s="47" t="s">
        <v>32</v>
      </c>
      <c r="L61" s="48">
        <v>4500000</v>
      </c>
      <c r="M61" s="49">
        <f t="shared" si="0"/>
        <v>1405734.0599999998</v>
      </c>
      <c r="N61" s="50">
        <f t="shared" si="1"/>
        <v>3094265.9400000004</v>
      </c>
      <c r="O61" s="49">
        <v>0</v>
      </c>
      <c r="P61" s="49">
        <f>749142.2+125000</f>
        <v>874142.2</v>
      </c>
      <c r="Q61" s="49">
        <v>332338.98</v>
      </c>
      <c r="R61" s="49">
        <v>59372.88</v>
      </c>
      <c r="S61" s="49">
        <v>139880</v>
      </c>
    </row>
    <row r="62" spans="2:19" x14ac:dyDescent="0.25">
      <c r="B62" s="43" t="s">
        <v>27</v>
      </c>
      <c r="C62" s="43" t="s">
        <v>27</v>
      </c>
      <c r="D62" s="44">
        <v>8</v>
      </c>
      <c r="E62" s="44">
        <v>8</v>
      </c>
      <c r="F62" s="43" t="s">
        <v>29</v>
      </c>
      <c r="G62" s="45" t="s">
        <v>91</v>
      </c>
      <c r="H62" s="44">
        <v>30</v>
      </c>
      <c r="I62" s="46" t="s">
        <v>35</v>
      </c>
      <c r="J62" s="44">
        <v>102</v>
      </c>
      <c r="K62" s="47" t="s">
        <v>32</v>
      </c>
      <c r="L62" s="48">
        <v>35000000</v>
      </c>
      <c r="M62" s="49">
        <f t="shared" si="0"/>
        <v>9307845.1699999999</v>
      </c>
      <c r="N62" s="50">
        <f t="shared" si="1"/>
        <v>25692154.829999998</v>
      </c>
      <c r="O62" s="49">
        <v>1320521</v>
      </c>
      <c r="P62" s="49">
        <v>942413.04</v>
      </c>
      <c r="Q62" s="49">
        <v>2339354.87</v>
      </c>
      <c r="R62" s="49">
        <v>3246910.05</v>
      </c>
      <c r="S62" s="49">
        <v>1458646.21</v>
      </c>
    </row>
    <row r="63" spans="2:19" x14ac:dyDescent="0.25">
      <c r="B63" s="43" t="s">
        <v>27</v>
      </c>
      <c r="C63" s="43" t="s">
        <v>92</v>
      </c>
      <c r="D63" s="44">
        <v>1</v>
      </c>
      <c r="E63" s="44">
        <v>1</v>
      </c>
      <c r="F63" s="43" t="s">
        <v>29</v>
      </c>
      <c r="G63" s="51" t="s">
        <v>93</v>
      </c>
      <c r="H63" s="44">
        <v>30</v>
      </c>
      <c r="I63" s="46" t="s">
        <v>35</v>
      </c>
      <c r="J63" s="44">
        <v>102</v>
      </c>
      <c r="K63" s="47" t="s">
        <v>32</v>
      </c>
      <c r="L63" s="48">
        <v>5000000</v>
      </c>
      <c r="M63" s="49">
        <f t="shared" si="0"/>
        <v>1307960.5200000003</v>
      </c>
      <c r="N63" s="50">
        <f t="shared" si="1"/>
        <v>3692039.4799999995</v>
      </c>
      <c r="O63" s="49">
        <v>204315.72</v>
      </c>
      <c r="P63" s="49">
        <v>47674.07</v>
      </c>
      <c r="Q63" s="49">
        <v>394961.63</v>
      </c>
      <c r="R63" s="49">
        <v>624067.51</v>
      </c>
      <c r="S63" s="49">
        <v>36941.589999999997</v>
      </c>
    </row>
    <row r="64" spans="2:19" x14ac:dyDescent="0.25">
      <c r="B64" s="43" t="s">
        <v>27</v>
      </c>
      <c r="C64" s="43" t="s">
        <v>92</v>
      </c>
      <c r="D64" s="44">
        <v>2</v>
      </c>
      <c r="E64" s="44">
        <v>1</v>
      </c>
      <c r="F64" s="43" t="s">
        <v>29</v>
      </c>
      <c r="G64" s="45" t="s">
        <v>94</v>
      </c>
      <c r="H64" s="44">
        <v>30</v>
      </c>
      <c r="I64" s="46" t="s">
        <v>35</v>
      </c>
      <c r="J64" s="44">
        <v>102</v>
      </c>
      <c r="K64" s="47" t="s">
        <v>32</v>
      </c>
      <c r="L64" s="48">
        <v>75000</v>
      </c>
      <c r="M64" s="49">
        <f t="shared" si="0"/>
        <v>1770</v>
      </c>
      <c r="N64" s="50">
        <f t="shared" si="1"/>
        <v>73230</v>
      </c>
      <c r="O64" s="49">
        <v>0</v>
      </c>
      <c r="P64" s="49">
        <v>0</v>
      </c>
      <c r="Q64" s="49">
        <v>0</v>
      </c>
      <c r="R64" s="49">
        <v>0</v>
      </c>
      <c r="S64" s="49">
        <v>1770</v>
      </c>
    </row>
    <row r="65" spans="2:19" x14ac:dyDescent="0.25">
      <c r="B65" s="43" t="s">
        <v>27</v>
      </c>
      <c r="C65" s="43" t="s">
        <v>92</v>
      </c>
      <c r="D65" s="44">
        <v>2</v>
      </c>
      <c r="E65" s="44">
        <v>2</v>
      </c>
      <c r="F65" s="43" t="s">
        <v>29</v>
      </c>
      <c r="G65" s="45" t="s">
        <v>95</v>
      </c>
      <c r="H65" s="44">
        <v>30</v>
      </c>
      <c r="I65" s="46" t="s">
        <v>35</v>
      </c>
      <c r="J65" s="44">
        <v>102</v>
      </c>
      <c r="K65" s="47" t="s">
        <v>32</v>
      </c>
      <c r="L65" s="48">
        <v>100000</v>
      </c>
      <c r="M65" s="49">
        <f t="shared" si="0"/>
        <v>7825.37</v>
      </c>
      <c r="N65" s="50">
        <f t="shared" si="1"/>
        <v>92174.63</v>
      </c>
      <c r="O65" s="49">
        <v>7255.42</v>
      </c>
      <c r="P65" s="49">
        <v>0</v>
      </c>
      <c r="Q65" s="49">
        <v>119.95</v>
      </c>
      <c r="R65" s="49">
        <v>0</v>
      </c>
      <c r="S65" s="49">
        <v>450</v>
      </c>
    </row>
    <row r="66" spans="2:19" x14ac:dyDescent="0.25">
      <c r="B66" s="43" t="s">
        <v>27</v>
      </c>
      <c r="C66" s="43" t="s">
        <v>92</v>
      </c>
      <c r="D66" s="44">
        <v>2</v>
      </c>
      <c r="E66" s="44">
        <v>3</v>
      </c>
      <c r="F66" s="43" t="s">
        <v>29</v>
      </c>
      <c r="G66" s="45" t="s">
        <v>96</v>
      </c>
      <c r="H66" s="44">
        <v>30</v>
      </c>
      <c r="I66" s="46" t="s">
        <v>35</v>
      </c>
      <c r="J66" s="44">
        <v>102</v>
      </c>
      <c r="K66" s="47" t="s">
        <v>32</v>
      </c>
      <c r="L66" s="48">
        <v>1200000</v>
      </c>
      <c r="M66" s="49">
        <f t="shared" si="0"/>
        <v>44002.2</v>
      </c>
      <c r="N66" s="50">
        <f t="shared" si="1"/>
        <v>1155997.8</v>
      </c>
      <c r="O66" s="49">
        <v>0</v>
      </c>
      <c r="P66" s="49">
        <v>44002.2</v>
      </c>
      <c r="Q66" s="49">
        <v>0</v>
      </c>
      <c r="R66" s="49">
        <v>0</v>
      </c>
      <c r="S66" s="49">
        <v>0</v>
      </c>
    </row>
    <row r="67" spans="2:19" x14ac:dyDescent="0.25">
      <c r="B67" s="43" t="s">
        <v>27</v>
      </c>
      <c r="C67" s="43" t="s">
        <v>92</v>
      </c>
      <c r="D67" s="44">
        <v>3</v>
      </c>
      <c r="E67" s="44">
        <v>1</v>
      </c>
      <c r="F67" s="43" t="s">
        <v>29</v>
      </c>
      <c r="G67" s="45" t="s">
        <v>97</v>
      </c>
      <c r="H67" s="44">
        <v>30</v>
      </c>
      <c r="I67" s="46" t="s">
        <v>35</v>
      </c>
      <c r="J67" s="44">
        <v>102</v>
      </c>
      <c r="K67" s="47" t="s">
        <v>32</v>
      </c>
      <c r="L67" s="48">
        <v>4400000</v>
      </c>
      <c r="M67" s="49">
        <f t="shared" si="0"/>
        <v>2701321.5</v>
      </c>
      <c r="N67" s="50">
        <f t="shared" si="1"/>
        <v>1698678.5</v>
      </c>
      <c r="O67" s="49">
        <v>0</v>
      </c>
      <c r="P67" s="49">
        <v>1903089.5</v>
      </c>
      <c r="Q67" s="49">
        <v>0</v>
      </c>
      <c r="R67" s="49">
        <v>0</v>
      </c>
      <c r="S67" s="49">
        <v>798232</v>
      </c>
    </row>
    <row r="68" spans="2:19" x14ac:dyDescent="0.25">
      <c r="B68" s="43" t="s">
        <v>27</v>
      </c>
      <c r="C68" s="43" t="s">
        <v>92</v>
      </c>
      <c r="D68" s="44">
        <v>3</v>
      </c>
      <c r="E68" s="44">
        <v>2</v>
      </c>
      <c r="F68" s="43" t="s">
        <v>29</v>
      </c>
      <c r="G68" s="45" t="s">
        <v>98</v>
      </c>
      <c r="H68" s="44">
        <v>30</v>
      </c>
      <c r="I68" s="46" t="s">
        <v>35</v>
      </c>
      <c r="J68" s="44">
        <v>102</v>
      </c>
      <c r="K68" s="47" t="s">
        <v>32</v>
      </c>
      <c r="L68" s="48">
        <v>4800000</v>
      </c>
      <c r="M68" s="49">
        <f t="shared" si="0"/>
        <v>1222695</v>
      </c>
      <c r="N68" s="50">
        <f t="shared" si="1"/>
        <v>3577305</v>
      </c>
      <c r="O68" s="49">
        <v>0</v>
      </c>
      <c r="P68" s="49">
        <v>1199495</v>
      </c>
      <c r="Q68" s="49">
        <v>0</v>
      </c>
      <c r="R68" s="49">
        <v>0</v>
      </c>
      <c r="S68" s="49">
        <v>23200</v>
      </c>
    </row>
    <row r="69" spans="2:19" x14ac:dyDescent="0.25">
      <c r="B69" s="43" t="s">
        <v>27</v>
      </c>
      <c r="C69" s="43" t="s">
        <v>92</v>
      </c>
      <c r="D69" s="44">
        <v>3</v>
      </c>
      <c r="E69" s="44">
        <v>3</v>
      </c>
      <c r="F69" s="43" t="s">
        <v>29</v>
      </c>
      <c r="G69" s="45" t="s">
        <v>99</v>
      </c>
      <c r="H69" s="44">
        <v>30</v>
      </c>
      <c r="I69" s="46" t="s">
        <v>35</v>
      </c>
      <c r="J69" s="44">
        <v>102</v>
      </c>
      <c r="K69" s="47" t="s">
        <v>32</v>
      </c>
      <c r="L69" s="48">
        <v>500000</v>
      </c>
      <c r="M69" s="49">
        <f t="shared" si="0"/>
        <v>0</v>
      </c>
      <c r="N69" s="50">
        <f t="shared" si="1"/>
        <v>500000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</row>
    <row r="70" spans="2:19" x14ac:dyDescent="0.25">
      <c r="B70" s="43" t="s">
        <v>27</v>
      </c>
      <c r="C70" s="43" t="s">
        <v>92</v>
      </c>
      <c r="D70" s="44">
        <v>3</v>
      </c>
      <c r="E70" s="44">
        <v>4</v>
      </c>
      <c r="F70" s="43" t="s">
        <v>29</v>
      </c>
      <c r="G70" s="45" t="s">
        <v>100</v>
      </c>
      <c r="H70" s="44">
        <v>30</v>
      </c>
      <c r="I70" s="46" t="s">
        <v>35</v>
      </c>
      <c r="J70" s="44">
        <v>102</v>
      </c>
      <c r="K70" s="47" t="s">
        <v>32</v>
      </c>
      <c r="L70" s="48">
        <v>100000</v>
      </c>
      <c r="M70" s="49">
        <f t="shared" si="0"/>
        <v>29450</v>
      </c>
      <c r="N70" s="50">
        <f t="shared" si="1"/>
        <v>70550</v>
      </c>
      <c r="O70" s="49">
        <v>29450</v>
      </c>
      <c r="P70" s="49">
        <v>0</v>
      </c>
      <c r="Q70" s="49">
        <v>0</v>
      </c>
      <c r="R70" s="49">
        <v>0</v>
      </c>
      <c r="S70" s="49">
        <v>0</v>
      </c>
    </row>
    <row r="71" spans="2:19" x14ac:dyDescent="0.25">
      <c r="B71" s="43" t="s">
        <v>27</v>
      </c>
      <c r="C71" s="43" t="s">
        <v>92</v>
      </c>
      <c r="D71" s="44">
        <v>3</v>
      </c>
      <c r="E71" s="44">
        <v>6</v>
      </c>
      <c r="F71" s="43" t="s">
        <v>29</v>
      </c>
      <c r="G71" s="45" t="s">
        <v>101</v>
      </c>
      <c r="H71" s="44">
        <v>30</v>
      </c>
      <c r="I71" s="46" t="s">
        <v>35</v>
      </c>
      <c r="J71" s="44">
        <v>102</v>
      </c>
      <c r="K71" s="47" t="s">
        <v>32</v>
      </c>
      <c r="L71" s="48">
        <v>50000</v>
      </c>
      <c r="M71" s="49">
        <f t="shared" si="0"/>
        <v>48958</v>
      </c>
      <c r="N71" s="50">
        <f t="shared" si="1"/>
        <v>1042</v>
      </c>
      <c r="O71" s="49">
        <v>0</v>
      </c>
      <c r="P71" s="49">
        <v>0</v>
      </c>
      <c r="Q71" s="49">
        <v>0</v>
      </c>
      <c r="R71" s="49">
        <v>48958</v>
      </c>
      <c r="S71" s="49">
        <v>0</v>
      </c>
    </row>
    <row r="72" spans="2:19" x14ac:dyDescent="0.25">
      <c r="B72" s="43" t="s">
        <v>27</v>
      </c>
      <c r="C72" s="43" t="s">
        <v>92</v>
      </c>
      <c r="D72" s="44">
        <v>5</v>
      </c>
      <c r="E72" s="44">
        <v>3</v>
      </c>
      <c r="F72" s="43" t="s">
        <v>29</v>
      </c>
      <c r="G72" s="45" t="s">
        <v>102</v>
      </c>
      <c r="H72" s="44">
        <v>30</v>
      </c>
      <c r="I72" s="46" t="s">
        <v>35</v>
      </c>
      <c r="J72" s="44">
        <v>102</v>
      </c>
      <c r="K72" s="47" t="s">
        <v>32</v>
      </c>
      <c r="L72" s="48">
        <v>1800000</v>
      </c>
      <c r="M72" s="49">
        <f t="shared" si="0"/>
        <v>0</v>
      </c>
      <c r="N72" s="50">
        <f t="shared" si="1"/>
        <v>1800000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</row>
    <row r="73" spans="2:19" x14ac:dyDescent="0.25">
      <c r="B73" s="43" t="s">
        <v>27</v>
      </c>
      <c r="C73" s="43" t="s">
        <v>92</v>
      </c>
      <c r="D73" s="44">
        <v>5</v>
      </c>
      <c r="E73" s="44">
        <v>4</v>
      </c>
      <c r="F73" s="43" t="s">
        <v>29</v>
      </c>
      <c r="G73" s="45" t="s">
        <v>103</v>
      </c>
      <c r="H73" s="44">
        <v>30</v>
      </c>
      <c r="I73" s="46" t="s">
        <v>35</v>
      </c>
      <c r="J73" s="44">
        <v>102</v>
      </c>
      <c r="K73" s="47" t="s">
        <v>32</v>
      </c>
      <c r="L73" s="48">
        <v>50000</v>
      </c>
      <c r="M73" s="49">
        <f t="shared" si="0"/>
        <v>19540.55</v>
      </c>
      <c r="N73" s="50">
        <f t="shared" si="1"/>
        <v>30459.45</v>
      </c>
      <c r="O73" s="49">
        <v>0</v>
      </c>
      <c r="P73" s="49">
        <v>16993.5</v>
      </c>
      <c r="Q73" s="49">
        <v>0</v>
      </c>
      <c r="R73" s="49">
        <v>0</v>
      </c>
      <c r="S73" s="49">
        <v>2547.0500000000002</v>
      </c>
    </row>
    <row r="74" spans="2:19" x14ac:dyDescent="0.25">
      <c r="B74" s="43" t="s">
        <v>27</v>
      </c>
      <c r="C74" s="43" t="s">
        <v>92</v>
      </c>
      <c r="D74" s="44">
        <v>5</v>
      </c>
      <c r="E74" s="44">
        <v>5</v>
      </c>
      <c r="F74" s="43" t="s">
        <v>29</v>
      </c>
      <c r="G74" s="45" t="s">
        <v>104</v>
      </c>
      <c r="H74" s="44">
        <v>30</v>
      </c>
      <c r="I74" s="46" t="s">
        <v>35</v>
      </c>
      <c r="J74" s="44">
        <v>102</v>
      </c>
      <c r="K74" s="47" t="s">
        <v>32</v>
      </c>
      <c r="L74" s="48">
        <v>500000</v>
      </c>
      <c r="M74" s="49">
        <f t="shared" si="0"/>
        <v>185186.34</v>
      </c>
      <c r="N74" s="50">
        <f t="shared" si="1"/>
        <v>314813.66000000003</v>
      </c>
      <c r="O74" s="49">
        <v>300</v>
      </c>
      <c r="P74" s="49">
        <v>172890</v>
      </c>
      <c r="Q74" s="49">
        <v>2594.0100000000002</v>
      </c>
      <c r="R74" s="49">
        <v>1823</v>
      </c>
      <c r="S74" s="49">
        <v>7579.33</v>
      </c>
    </row>
    <row r="75" spans="2:19" x14ac:dyDescent="0.25">
      <c r="B75" s="43" t="s">
        <v>27</v>
      </c>
      <c r="C75" s="43" t="s">
        <v>92</v>
      </c>
      <c r="D75" s="44">
        <v>6</v>
      </c>
      <c r="E75" s="44">
        <v>1</v>
      </c>
      <c r="F75" s="43" t="s">
        <v>29</v>
      </c>
      <c r="G75" s="45" t="s">
        <v>105</v>
      </c>
      <c r="H75" s="44">
        <v>30</v>
      </c>
      <c r="I75" s="46" t="s">
        <v>35</v>
      </c>
      <c r="J75" s="44">
        <v>102</v>
      </c>
      <c r="K75" s="47" t="s">
        <v>32</v>
      </c>
      <c r="L75" s="48">
        <v>10000</v>
      </c>
      <c r="M75" s="49">
        <f t="shared" ref="M75:M109" si="2">SUM(O75:Z75)</f>
        <v>0</v>
      </c>
      <c r="N75" s="50">
        <f t="shared" si="1"/>
        <v>10000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</row>
    <row r="76" spans="2:19" x14ac:dyDescent="0.25">
      <c r="B76" s="43" t="s">
        <v>27</v>
      </c>
      <c r="C76" s="43" t="s">
        <v>92</v>
      </c>
      <c r="D76" s="44">
        <v>6</v>
      </c>
      <c r="E76" s="44">
        <v>2</v>
      </c>
      <c r="F76" s="43" t="s">
        <v>29</v>
      </c>
      <c r="G76" s="45" t="s">
        <v>106</v>
      </c>
      <c r="H76" s="44">
        <v>30</v>
      </c>
      <c r="I76" s="46" t="s">
        <v>35</v>
      </c>
      <c r="J76" s="44">
        <v>102</v>
      </c>
      <c r="K76" s="47" t="s">
        <v>32</v>
      </c>
      <c r="L76" s="48">
        <v>20000</v>
      </c>
      <c r="M76" s="49">
        <f t="shared" si="2"/>
        <v>0</v>
      </c>
      <c r="N76" s="50">
        <f t="shared" ref="N76:N109" si="3">+L76-M76</f>
        <v>20000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</row>
    <row r="77" spans="2:19" x14ac:dyDescent="0.25">
      <c r="B77" s="43" t="s">
        <v>27</v>
      </c>
      <c r="C77" s="43" t="s">
        <v>92</v>
      </c>
      <c r="D77" s="44">
        <v>6</v>
      </c>
      <c r="E77" s="44">
        <v>2</v>
      </c>
      <c r="F77" s="43" t="s">
        <v>38</v>
      </c>
      <c r="G77" s="45" t="s">
        <v>107</v>
      </c>
      <c r="H77" s="44">
        <v>30</v>
      </c>
      <c r="I77" s="46" t="s">
        <v>35</v>
      </c>
      <c r="J77" s="44">
        <v>102</v>
      </c>
      <c r="K77" s="47" t="s">
        <v>32</v>
      </c>
      <c r="L77" s="48">
        <v>10000</v>
      </c>
      <c r="M77" s="49">
        <f t="shared" si="2"/>
        <v>2900</v>
      </c>
      <c r="N77" s="50">
        <f t="shared" si="3"/>
        <v>7100</v>
      </c>
      <c r="O77" s="49">
        <v>0</v>
      </c>
      <c r="P77" s="49">
        <v>0</v>
      </c>
      <c r="Q77" s="49">
        <v>0</v>
      </c>
      <c r="R77" s="49">
        <v>0</v>
      </c>
      <c r="S77" s="49">
        <v>2900</v>
      </c>
    </row>
    <row r="78" spans="2:19" x14ac:dyDescent="0.25">
      <c r="B78" s="52" t="s">
        <v>27</v>
      </c>
      <c r="C78" s="53">
        <v>3</v>
      </c>
      <c r="D78" s="53">
        <v>6</v>
      </c>
      <c r="E78" s="53">
        <v>3</v>
      </c>
      <c r="F78" s="43" t="s">
        <v>33</v>
      </c>
      <c r="G78" s="54" t="s">
        <v>108</v>
      </c>
      <c r="H78" s="44">
        <v>30</v>
      </c>
      <c r="I78" s="46" t="s">
        <v>35</v>
      </c>
      <c r="J78" s="44">
        <v>102</v>
      </c>
      <c r="K78" s="47" t="s">
        <v>32</v>
      </c>
      <c r="L78" s="55">
        <v>25000</v>
      </c>
      <c r="M78" s="49">
        <f t="shared" si="2"/>
        <v>0</v>
      </c>
      <c r="N78" s="50">
        <f t="shared" si="3"/>
        <v>25000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</row>
    <row r="79" spans="2:19" x14ac:dyDescent="0.25">
      <c r="B79" s="46" t="s">
        <v>27</v>
      </c>
      <c r="C79" s="46" t="s">
        <v>92</v>
      </c>
      <c r="D79" s="47">
        <v>6</v>
      </c>
      <c r="E79" s="47">
        <v>3</v>
      </c>
      <c r="F79" s="46" t="s">
        <v>38</v>
      </c>
      <c r="G79" s="51" t="s">
        <v>109</v>
      </c>
      <c r="H79" s="47">
        <v>30</v>
      </c>
      <c r="I79" s="46" t="s">
        <v>35</v>
      </c>
      <c r="J79" s="47">
        <v>102</v>
      </c>
      <c r="K79" s="47" t="s">
        <v>32</v>
      </c>
      <c r="L79" s="48">
        <v>650000</v>
      </c>
      <c r="M79" s="49">
        <f t="shared" si="2"/>
        <v>568343.81999999995</v>
      </c>
      <c r="N79" s="50">
        <f t="shared" si="3"/>
        <v>81656.180000000051</v>
      </c>
      <c r="O79" s="56">
        <f>650822.37+4265.44-125000</f>
        <v>530087.80999999994</v>
      </c>
      <c r="P79" s="49">
        <v>13729.5</v>
      </c>
      <c r="Q79" s="49">
        <v>5480.3</v>
      </c>
      <c r="R79" s="49">
        <v>432</v>
      </c>
      <c r="S79" s="49">
        <v>18614.21</v>
      </c>
    </row>
    <row r="80" spans="2:19" x14ac:dyDescent="0.25">
      <c r="B80" s="46" t="s">
        <v>27</v>
      </c>
      <c r="C80" s="46" t="s">
        <v>92</v>
      </c>
      <c r="D80" s="47">
        <v>7</v>
      </c>
      <c r="E80" s="47">
        <v>1</v>
      </c>
      <c r="F80" s="46" t="s">
        <v>29</v>
      </c>
      <c r="G80" s="51" t="s">
        <v>110</v>
      </c>
      <c r="H80" s="47">
        <v>30</v>
      </c>
      <c r="I80" s="46" t="s">
        <v>35</v>
      </c>
      <c r="J80" s="47">
        <v>102</v>
      </c>
      <c r="K80" s="47" t="s">
        <v>32</v>
      </c>
      <c r="L80" s="48">
        <v>17000000</v>
      </c>
      <c r="M80" s="49">
        <f t="shared" si="2"/>
        <v>7166560.6300000008</v>
      </c>
      <c r="N80" s="50">
        <f t="shared" si="3"/>
        <v>9833439.3699999992</v>
      </c>
      <c r="O80" s="49">
        <v>1394129.68</v>
      </c>
      <c r="P80" s="49">
        <v>1443184.55</v>
      </c>
      <c r="Q80" s="49">
        <v>1443260.34</v>
      </c>
      <c r="R80" s="49">
        <v>1442993.03</v>
      </c>
      <c r="S80" s="49">
        <v>1442993.03</v>
      </c>
    </row>
    <row r="81" spans="2:19" x14ac:dyDescent="0.25">
      <c r="B81" s="46" t="s">
        <v>27</v>
      </c>
      <c r="C81" s="46" t="s">
        <v>92</v>
      </c>
      <c r="D81" s="47">
        <v>7</v>
      </c>
      <c r="E81" s="47">
        <v>1</v>
      </c>
      <c r="F81" s="46" t="s">
        <v>33</v>
      </c>
      <c r="G81" s="51" t="s">
        <v>111</v>
      </c>
      <c r="H81" s="47">
        <v>30</v>
      </c>
      <c r="I81" s="46" t="s">
        <v>35</v>
      </c>
      <c r="J81" s="47">
        <v>102</v>
      </c>
      <c r="K81" s="47" t="s">
        <v>32</v>
      </c>
      <c r="L81" s="48">
        <v>700000</v>
      </c>
      <c r="M81" s="49">
        <f t="shared" si="2"/>
        <v>300</v>
      </c>
      <c r="N81" s="50">
        <f t="shared" si="3"/>
        <v>699700</v>
      </c>
      <c r="O81" s="49">
        <v>0</v>
      </c>
      <c r="P81" s="49">
        <v>0</v>
      </c>
      <c r="Q81" s="49">
        <v>0</v>
      </c>
      <c r="R81" s="49">
        <v>300</v>
      </c>
      <c r="S81" s="49">
        <v>0</v>
      </c>
    </row>
    <row r="82" spans="2:19" x14ac:dyDescent="0.25">
      <c r="B82" s="46" t="s">
        <v>27</v>
      </c>
      <c r="C82" s="46" t="s">
        <v>92</v>
      </c>
      <c r="D82" s="47">
        <v>7</v>
      </c>
      <c r="E82" s="47">
        <v>1</v>
      </c>
      <c r="F82" s="46" t="s">
        <v>40</v>
      </c>
      <c r="G82" s="51" t="s">
        <v>112</v>
      </c>
      <c r="H82" s="47">
        <v>30</v>
      </c>
      <c r="I82" s="46" t="s">
        <v>35</v>
      </c>
      <c r="J82" s="47">
        <v>102</v>
      </c>
      <c r="K82" s="47" t="s">
        <v>32</v>
      </c>
      <c r="L82" s="48">
        <v>50000</v>
      </c>
      <c r="M82" s="49">
        <f t="shared" si="2"/>
        <v>10259.6</v>
      </c>
      <c r="N82" s="50">
        <f t="shared" si="3"/>
        <v>39740.400000000001</v>
      </c>
      <c r="O82" s="49">
        <v>500</v>
      </c>
      <c r="P82" s="49">
        <v>2128</v>
      </c>
      <c r="Q82" s="49">
        <v>1407</v>
      </c>
      <c r="R82" s="49">
        <v>3079</v>
      </c>
      <c r="S82" s="49">
        <v>3145.6</v>
      </c>
    </row>
    <row r="83" spans="2:19" x14ac:dyDescent="0.25">
      <c r="B83" s="43" t="s">
        <v>27</v>
      </c>
      <c r="C83" s="43" t="s">
        <v>92</v>
      </c>
      <c r="D83" s="44">
        <v>7</v>
      </c>
      <c r="E83" s="44">
        <v>1</v>
      </c>
      <c r="F83" s="43" t="s">
        <v>43</v>
      </c>
      <c r="G83" s="45" t="s">
        <v>113</v>
      </c>
      <c r="H83" s="44">
        <v>30</v>
      </c>
      <c r="I83" s="46" t="s">
        <v>35</v>
      </c>
      <c r="J83" s="44">
        <v>102</v>
      </c>
      <c r="K83" s="47" t="s">
        <v>32</v>
      </c>
      <c r="L83" s="48">
        <v>250000</v>
      </c>
      <c r="M83" s="49">
        <f t="shared" si="2"/>
        <v>120458.76</v>
      </c>
      <c r="N83" s="50">
        <f t="shared" si="3"/>
        <v>129541.24</v>
      </c>
      <c r="O83" s="49">
        <v>0</v>
      </c>
      <c r="P83" s="49">
        <v>1026.5999999999999</v>
      </c>
      <c r="Q83" s="49">
        <v>3604.6</v>
      </c>
      <c r="R83" s="49">
        <v>112887</v>
      </c>
      <c r="S83" s="49">
        <v>2940.56</v>
      </c>
    </row>
    <row r="84" spans="2:19" x14ac:dyDescent="0.25">
      <c r="B84" s="43" t="s">
        <v>27</v>
      </c>
      <c r="C84" s="43" t="s">
        <v>92</v>
      </c>
      <c r="D84" s="44">
        <v>7</v>
      </c>
      <c r="E84" s="44">
        <v>1</v>
      </c>
      <c r="F84" s="43" t="s">
        <v>71</v>
      </c>
      <c r="G84" s="45" t="s">
        <v>114</v>
      </c>
      <c r="H84" s="44">
        <v>30</v>
      </c>
      <c r="I84" s="46" t="s">
        <v>35</v>
      </c>
      <c r="J84" s="44">
        <v>102</v>
      </c>
      <c r="K84" s="47" t="s">
        <v>32</v>
      </c>
      <c r="L84" s="48">
        <v>20000</v>
      </c>
      <c r="M84" s="49">
        <f t="shared" si="2"/>
        <v>1410.1</v>
      </c>
      <c r="N84" s="50">
        <f t="shared" si="3"/>
        <v>18589.900000000001</v>
      </c>
      <c r="O84" s="49">
        <v>0</v>
      </c>
      <c r="P84" s="49">
        <v>0</v>
      </c>
      <c r="Q84" s="49">
        <v>236</v>
      </c>
      <c r="R84" s="49">
        <v>1026.5999999999999</v>
      </c>
      <c r="S84" s="49">
        <v>147.5</v>
      </c>
    </row>
    <row r="85" spans="2:19" x14ac:dyDescent="0.25">
      <c r="B85" s="43" t="s">
        <v>27</v>
      </c>
      <c r="C85" s="43" t="s">
        <v>92</v>
      </c>
      <c r="D85" s="44">
        <v>7</v>
      </c>
      <c r="E85" s="44">
        <v>2</v>
      </c>
      <c r="F85" s="43" t="s">
        <v>33</v>
      </c>
      <c r="G85" s="45" t="s">
        <v>115</v>
      </c>
      <c r="H85" s="44">
        <v>30</v>
      </c>
      <c r="I85" s="46" t="s">
        <v>35</v>
      </c>
      <c r="J85" s="44">
        <v>102</v>
      </c>
      <c r="K85" s="47" t="s">
        <v>32</v>
      </c>
      <c r="L85" s="48">
        <v>100000</v>
      </c>
      <c r="M85" s="49">
        <f t="shared" si="2"/>
        <v>6608</v>
      </c>
      <c r="N85" s="50">
        <f t="shared" si="3"/>
        <v>93392</v>
      </c>
      <c r="O85" s="49">
        <v>0</v>
      </c>
      <c r="P85" s="49">
        <v>0</v>
      </c>
      <c r="Q85" s="49">
        <v>3304</v>
      </c>
      <c r="R85" s="49">
        <v>0</v>
      </c>
      <c r="S85" s="49">
        <v>3304</v>
      </c>
    </row>
    <row r="86" spans="2:19" x14ac:dyDescent="0.25">
      <c r="B86" s="43" t="s">
        <v>27</v>
      </c>
      <c r="C86" s="43" t="s">
        <v>92</v>
      </c>
      <c r="D86" s="44">
        <v>7</v>
      </c>
      <c r="E86" s="44">
        <v>2</v>
      </c>
      <c r="F86" s="43" t="s">
        <v>38</v>
      </c>
      <c r="G86" s="45" t="s">
        <v>116</v>
      </c>
      <c r="H86" s="44">
        <v>30</v>
      </c>
      <c r="I86" s="46" t="s">
        <v>35</v>
      </c>
      <c r="J86" s="44">
        <v>102</v>
      </c>
      <c r="K86" s="47" t="s">
        <v>32</v>
      </c>
      <c r="L86" s="48">
        <v>100000</v>
      </c>
      <c r="M86" s="49">
        <f t="shared" si="2"/>
        <v>54240</v>
      </c>
      <c r="N86" s="50">
        <f t="shared" si="3"/>
        <v>45760</v>
      </c>
      <c r="O86" s="49">
        <v>0</v>
      </c>
      <c r="P86" s="49">
        <v>54240</v>
      </c>
      <c r="Q86" s="49">
        <v>0</v>
      </c>
      <c r="R86" s="49">
        <v>0</v>
      </c>
      <c r="S86" s="49">
        <v>0</v>
      </c>
    </row>
    <row r="87" spans="2:19" x14ac:dyDescent="0.25">
      <c r="B87" s="43" t="s">
        <v>27</v>
      </c>
      <c r="C87" s="43" t="s">
        <v>92</v>
      </c>
      <c r="D87" s="44">
        <v>7</v>
      </c>
      <c r="E87" s="44">
        <v>2</v>
      </c>
      <c r="F87" s="43" t="s">
        <v>43</v>
      </c>
      <c r="G87" s="45" t="s">
        <v>117</v>
      </c>
      <c r="H87" s="44">
        <v>30</v>
      </c>
      <c r="I87" s="46" t="s">
        <v>35</v>
      </c>
      <c r="J87" s="44">
        <v>102</v>
      </c>
      <c r="K87" s="47" t="s">
        <v>32</v>
      </c>
      <c r="L87" s="48">
        <v>250000</v>
      </c>
      <c r="M87" s="49">
        <f t="shared" si="2"/>
        <v>100093.34</v>
      </c>
      <c r="N87" s="50">
        <f t="shared" si="3"/>
        <v>149906.66</v>
      </c>
      <c r="O87" s="49">
        <v>0</v>
      </c>
      <c r="P87" s="49">
        <v>93177.54</v>
      </c>
      <c r="Q87" s="49">
        <v>0</v>
      </c>
      <c r="R87" s="49">
        <v>124.95</v>
      </c>
      <c r="S87" s="49">
        <v>6790.85</v>
      </c>
    </row>
    <row r="88" spans="2:19" x14ac:dyDescent="0.25">
      <c r="B88" s="43" t="s">
        <v>27</v>
      </c>
      <c r="C88" s="43" t="s">
        <v>92</v>
      </c>
      <c r="D88" s="44">
        <v>7</v>
      </c>
      <c r="E88" s="44">
        <v>2</v>
      </c>
      <c r="F88" s="43" t="s">
        <v>71</v>
      </c>
      <c r="G88" s="45" t="s">
        <v>118</v>
      </c>
      <c r="H88" s="44">
        <v>30</v>
      </c>
      <c r="I88" s="46" t="s">
        <v>35</v>
      </c>
      <c r="J88" s="44">
        <v>102</v>
      </c>
      <c r="K88" s="47" t="s">
        <v>32</v>
      </c>
      <c r="L88" s="48">
        <v>125000</v>
      </c>
      <c r="M88" s="49">
        <f t="shared" si="2"/>
        <v>33634.93</v>
      </c>
      <c r="N88" s="50">
        <f t="shared" si="3"/>
        <v>91365.07</v>
      </c>
      <c r="O88" s="49">
        <v>0</v>
      </c>
      <c r="P88" s="49">
        <v>0</v>
      </c>
      <c r="Q88" s="49">
        <v>3951</v>
      </c>
      <c r="R88" s="49">
        <v>0</v>
      </c>
      <c r="S88" s="49">
        <v>29683.93</v>
      </c>
    </row>
    <row r="89" spans="2:19" x14ac:dyDescent="0.25">
      <c r="B89" s="43" t="s">
        <v>27</v>
      </c>
      <c r="C89" s="43" t="s">
        <v>92</v>
      </c>
      <c r="D89" s="44">
        <v>9</v>
      </c>
      <c r="E89" s="44">
        <v>1</v>
      </c>
      <c r="F89" s="43" t="s">
        <v>29</v>
      </c>
      <c r="G89" s="45" t="s">
        <v>119</v>
      </c>
      <c r="H89" s="44">
        <v>30</v>
      </c>
      <c r="I89" s="46" t="s">
        <v>35</v>
      </c>
      <c r="J89" s="44">
        <v>102</v>
      </c>
      <c r="K89" s="47" t="s">
        <v>32</v>
      </c>
      <c r="L89" s="56">
        <v>5000000</v>
      </c>
      <c r="M89" s="49">
        <f t="shared" si="2"/>
        <v>1920320.96</v>
      </c>
      <c r="N89" s="50">
        <f t="shared" si="3"/>
        <v>3079679.04</v>
      </c>
      <c r="O89" s="49">
        <v>125000</v>
      </c>
      <c r="P89" s="49">
        <v>1787879.5</v>
      </c>
      <c r="Q89" s="49">
        <v>279.93</v>
      </c>
      <c r="R89" s="49">
        <v>1444.55</v>
      </c>
      <c r="S89" s="49">
        <v>5716.98</v>
      </c>
    </row>
    <row r="90" spans="2:19" x14ac:dyDescent="0.25">
      <c r="B90" s="43" t="s">
        <v>27</v>
      </c>
      <c r="C90" s="43" t="s">
        <v>92</v>
      </c>
      <c r="D90" s="44">
        <v>9</v>
      </c>
      <c r="E90" s="44">
        <v>2</v>
      </c>
      <c r="F90" s="43" t="s">
        <v>29</v>
      </c>
      <c r="G90" s="51" t="s">
        <v>120</v>
      </c>
      <c r="H90" s="44">
        <v>30</v>
      </c>
      <c r="I90" s="46" t="s">
        <v>35</v>
      </c>
      <c r="J90" s="44">
        <v>102</v>
      </c>
      <c r="K90" s="47" t="s">
        <v>32</v>
      </c>
      <c r="L90" s="56">
        <v>5000000</v>
      </c>
      <c r="M90" s="49">
        <f t="shared" si="2"/>
        <v>2670277.89</v>
      </c>
      <c r="N90" s="50">
        <f t="shared" si="3"/>
        <v>2329722.11</v>
      </c>
      <c r="O90" s="49">
        <v>621428.97</v>
      </c>
      <c r="P90" s="49">
        <v>1330.7</v>
      </c>
      <c r="Q90" s="49">
        <v>1128759.8</v>
      </c>
      <c r="R90" s="49">
        <v>7863.52</v>
      </c>
      <c r="S90" s="49">
        <f>836200+74694.9</f>
        <v>910894.9</v>
      </c>
    </row>
    <row r="91" spans="2:19" x14ac:dyDescent="0.25">
      <c r="B91" s="43" t="s">
        <v>27</v>
      </c>
      <c r="C91" s="43" t="s">
        <v>92</v>
      </c>
      <c r="D91" s="44">
        <v>9</v>
      </c>
      <c r="E91" s="44">
        <v>5</v>
      </c>
      <c r="F91" s="43" t="s">
        <v>29</v>
      </c>
      <c r="G91" s="45" t="s">
        <v>121</v>
      </c>
      <c r="H91" s="44">
        <v>30</v>
      </c>
      <c r="I91" s="46" t="s">
        <v>35</v>
      </c>
      <c r="J91" s="44">
        <v>102</v>
      </c>
      <c r="K91" s="47" t="s">
        <v>32</v>
      </c>
      <c r="L91" s="56">
        <v>50000</v>
      </c>
      <c r="M91" s="49">
        <f t="shared" si="2"/>
        <v>40456.31</v>
      </c>
      <c r="N91" s="50">
        <f t="shared" si="3"/>
        <v>9543.6900000000023</v>
      </c>
      <c r="O91" s="49">
        <v>2970</v>
      </c>
      <c r="P91" s="49">
        <v>693.97</v>
      </c>
      <c r="Q91" s="49">
        <v>3110.34</v>
      </c>
      <c r="R91" s="49">
        <v>33682</v>
      </c>
      <c r="S91" s="49">
        <v>0</v>
      </c>
    </row>
    <row r="92" spans="2:19" x14ac:dyDescent="0.25">
      <c r="B92" s="43" t="s">
        <v>27</v>
      </c>
      <c r="C92" s="43" t="s">
        <v>92</v>
      </c>
      <c r="D92" s="44">
        <v>9</v>
      </c>
      <c r="E92" s="44">
        <v>6</v>
      </c>
      <c r="F92" s="43" t="s">
        <v>29</v>
      </c>
      <c r="G92" s="45" t="s">
        <v>122</v>
      </c>
      <c r="H92" s="44">
        <v>30</v>
      </c>
      <c r="I92" s="46" t="s">
        <v>35</v>
      </c>
      <c r="J92" s="44">
        <v>102</v>
      </c>
      <c r="K92" s="47" t="s">
        <v>32</v>
      </c>
      <c r="L92" s="56">
        <v>950000</v>
      </c>
      <c r="M92" s="49">
        <f t="shared" si="2"/>
        <v>113719.03</v>
      </c>
      <c r="N92" s="50">
        <f t="shared" si="3"/>
        <v>836280.97</v>
      </c>
      <c r="O92" s="49">
        <v>83379.740000000005</v>
      </c>
      <c r="P92" s="49">
        <v>350</v>
      </c>
      <c r="Q92" s="49">
        <v>18660.3</v>
      </c>
      <c r="R92" s="49">
        <v>1740.01</v>
      </c>
      <c r="S92" s="49">
        <v>9588.98</v>
      </c>
    </row>
    <row r="93" spans="2:19" x14ac:dyDescent="0.25">
      <c r="B93" s="43" t="s">
        <v>27</v>
      </c>
      <c r="C93" s="43" t="s">
        <v>92</v>
      </c>
      <c r="D93" s="44">
        <v>9</v>
      </c>
      <c r="E93" s="44">
        <v>8</v>
      </c>
      <c r="F93" s="43" t="s">
        <v>29</v>
      </c>
      <c r="G93" s="45" t="s">
        <v>123</v>
      </c>
      <c r="H93" s="44">
        <v>30</v>
      </c>
      <c r="I93" s="46" t="s">
        <v>35</v>
      </c>
      <c r="J93" s="44">
        <v>102</v>
      </c>
      <c r="K93" s="47" t="s">
        <v>32</v>
      </c>
      <c r="L93" s="56">
        <v>1500000</v>
      </c>
      <c r="M93" s="49">
        <f t="shared" si="2"/>
        <v>53441.8</v>
      </c>
      <c r="N93" s="50">
        <f t="shared" si="3"/>
        <v>1446558.2</v>
      </c>
      <c r="O93" s="49">
        <v>0</v>
      </c>
      <c r="P93" s="49">
        <v>0</v>
      </c>
      <c r="Q93" s="49">
        <v>24984</v>
      </c>
      <c r="R93" s="49">
        <v>1652</v>
      </c>
      <c r="S93" s="49">
        <f>2152.04+24653.76</f>
        <v>26805.8</v>
      </c>
    </row>
    <row r="94" spans="2:19" x14ac:dyDescent="0.25">
      <c r="B94" s="43" t="s">
        <v>27</v>
      </c>
      <c r="C94" s="43" t="s">
        <v>92</v>
      </c>
      <c r="D94" s="44">
        <v>9</v>
      </c>
      <c r="E94" s="44">
        <v>9</v>
      </c>
      <c r="F94" s="43" t="s">
        <v>29</v>
      </c>
      <c r="G94" s="45" t="s">
        <v>124</v>
      </c>
      <c r="H94" s="44">
        <v>30</v>
      </c>
      <c r="I94" s="46" t="s">
        <v>35</v>
      </c>
      <c r="J94" s="44">
        <v>102</v>
      </c>
      <c r="K94" s="47" t="s">
        <v>32</v>
      </c>
      <c r="L94" s="56">
        <v>6500000</v>
      </c>
      <c r="M94" s="49">
        <f t="shared" si="2"/>
        <v>2609681.11</v>
      </c>
      <c r="N94" s="50">
        <f t="shared" si="3"/>
        <v>3890318.89</v>
      </c>
      <c r="O94" s="49">
        <v>601109.81000000006</v>
      </c>
      <c r="P94" s="49">
        <v>486372.76</v>
      </c>
      <c r="Q94" s="49">
        <v>581561.82999999996</v>
      </c>
      <c r="R94" s="49">
        <v>792213.91</v>
      </c>
      <c r="S94" s="49">
        <v>148422.79999999999</v>
      </c>
    </row>
    <row r="95" spans="2:19" x14ac:dyDescent="0.25">
      <c r="B95" s="43" t="s">
        <v>27</v>
      </c>
      <c r="C95" s="43" t="s">
        <v>125</v>
      </c>
      <c r="D95" s="44">
        <v>1</v>
      </c>
      <c r="E95" s="44">
        <v>1</v>
      </c>
      <c r="F95" s="43" t="s">
        <v>29</v>
      </c>
      <c r="G95" s="45" t="s">
        <v>126</v>
      </c>
      <c r="H95" s="44">
        <v>30</v>
      </c>
      <c r="I95" s="46" t="s">
        <v>35</v>
      </c>
      <c r="J95" s="44">
        <v>102</v>
      </c>
      <c r="K95" s="47" t="s">
        <v>32</v>
      </c>
      <c r="L95" s="48">
        <v>2000000</v>
      </c>
      <c r="M95" s="49">
        <f t="shared" si="2"/>
        <v>283539.51</v>
      </c>
      <c r="N95" s="50">
        <f t="shared" si="3"/>
        <v>1716460.49</v>
      </c>
      <c r="O95" s="49">
        <v>188460.08</v>
      </c>
      <c r="P95" s="49">
        <v>0</v>
      </c>
      <c r="Q95" s="49">
        <v>95079.43</v>
      </c>
      <c r="R95" s="49">
        <v>0</v>
      </c>
      <c r="S95" s="49">
        <v>0</v>
      </c>
    </row>
    <row r="96" spans="2:19" x14ac:dyDescent="0.25">
      <c r="B96" s="43" t="s">
        <v>27</v>
      </c>
      <c r="C96" s="43" t="s">
        <v>125</v>
      </c>
      <c r="D96" s="44">
        <v>1</v>
      </c>
      <c r="E96" s="44">
        <v>3</v>
      </c>
      <c r="F96" s="43" t="s">
        <v>29</v>
      </c>
      <c r="G96" s="51" t="s">
        <v>127</v>
      </c>
      <c r="H96" s="44">
        <v>30</v>
      </c>
      <c r="I96" s="46" t="s">
        <v>35</v>
      </c>
      <c r="J96" s="44">
        <v>102</v>
      </c>
      <c r="K96" s="47" t="s">
        <v>32</v>
      </c>
      <c r="L96" s="48">
        <v>5000000</v>
      </c>
      <c r="M96" s="49">
        <f t="shared" si="2"/>
        <v>1419254.82</v>
      </c>
      <c r="N96" s="50">
        <f t="shared" si="3"/>
        <v>3580745.1799999997</v>
      </c>
      <c r="O96" s="49">
        <v>54019.96</v>
      </c>
      <c r="P96" s="49">
        <v>0</v>
      </c>
      <c r="Q96" s="49">
        <v>376221.44</v>
      </c>
      <c r="R96" s="49">
        <v>970103.1</v>
      </c>
      <c r="S96" s="49">
        <v>18910.32</v>
      </c>
    </row>
    <row r="97" spans="2:19" x14ac:dyDescent="0.25">
      <c r="B97" s="43" t="s">
        <v>27</v>
      </c>
      <c r="C97" s="43" t="s">
        <v>125</v>
      </c>
      <c r="D97" s="44">
        <v>1</v>
      </c>
      <c r="E97" s="44">
        <v>4</v>
      </c>
      <c r="F97" s="43" t="s">
        <v>29</v>
      </c>
      <c r="G97" s="45" t="s">
        <v>128</v>
      </c>
      <c r="H97" s="44">
        <v>30</v>
      </c>
      <c r="I97" s="46" t="s">
        <v>35</v>
      </c>
      <c r="J97" s="44">
        <v>102</v>
      </c>
      <c r="K97" s="47" t="s">
        <v>32</v>
      </c>
      <c r="L97" s="48">
        <v>200000</v>
      </c>
      <c r="M97" s="49">
        <f t="shared" si="2"/>
        <v>354461.72</v>
      </c>
      <c r="N97" s="57">
        <f t="shared" si="3"/>
        <v>-154461.71999999997</v>
      </c>
      <c r="O97" s="49">
        <v>121319.8</v>
      </c>
      <c r="P97" s="49">
        <v>51179.66</v>
      </c>
      <c r="Q97" s="49">
        <v>1995</v>
      </c>
      <c r="R97" s="49">
        <v>43956.46</v>
      </c>
      <c r="S97" s="49">
        <v>136010.79999999999</v>
      </c>
    </row>
    <row r="98" spans="2:19" x14ac:dyDescent="0.25">
      <c r="B98" s="43" t="s">
        <v>27</v>
      </c>
      <c r="C98" s="43" t="s">
        <v>125</v>
      </c>
      <c r="D98" s="44">
        <v>1</v>
      </c>
      <c r="E98" s="44">
        <v>9</v>
      </c>
      <c r="F98" s="43" t="s">
        <v>29</v>
      </c>
      <c r="G98" s="45" t="s">
        <v>129</v>
      </c>
      <c r="H98" s="44">
        <v>30</v>
      </c>
      <c r="I98" s="46" t="s">
        <v>35</v>
      </c>
      <c r="J98" s="44">
        <v>102</v>
      </c>
      <c r="K98" s="47" t="s">
        <v>32</v>
      </c>
      <c r="L98" s="56">
        <v>2500000</v>
      </c>
      <c r="M98" s="49">
        <f t="shared" si="2"/>
        <v>40050.600000000006</v>
      </c>
      <c r="N98" s="50">
        <f t="shared" si="3"/>
        <v>2459949.4</v>
      </c>
      <c r="O98" s="49">
        <v>0</v>
      </c>
      <c r="P98" s="49">
        <v>0</v>
      </c>
      <c r="Q98" s="49">
        <v>38733.870000000003</v>
      </c>
      <c r="R98" s="49">
        <v>1316.73</v>
      </c>
      <c r="S98" s="49">
        <v>0</v>
      </c>
    </row>
    <row r="99" spans="2:19" x14ac:dyDescent="0.25">
      <c r="B99" s="43" t="s">
        <v>27</v>
      </c>
      <c r="C99" s="43" t="s">
        <v>125</v>
      </c>
      <c r="D99" s="44">
        <v>2</v>
      </c>
      <c r="E99" s="44">
        <v>1</v>
      </c>
      <c r="F99" s="43" t="s">
        <v>29</v>
      </c>
      <c r="G99" s="45" t="s">
        <v>130</v>
      </c>
      <c r="H99" s="44">
        <v>30</v>
      </c>
      <c r="I99" s="46" t="s">
        <v>35</v>
      </c>
      <c r="J99" s="44">
        <v>102</v>
      </c>
      <c r="K99" s="47" t="s">
        <v>32</v>
      </c>
      <c r="L99" s="56">
        <v>100000</v>
      </c>
      <c r="M99" s="49">
        <f t="shared" si="2"/>
        <v>0</v>
      </c>
      <c r="N99" s="50">
        <f t="shared" si="3"/>
        <v>100000</v>
      </c>
      <c r="O99" s="49">
        <v>0</v>
      </c>
      <c r="P99" s="49">
        <v>0</v>
      </c>
      <c r="Q99" s="49">
        <v>0</v>
      </c>
      <c r="R99" s="49">
        <v>0</v>
      </c>
      <c r="S99" s="49">
        <v>0</v>
      </c>
    </row>
    <row r="100" spans="2:19" x14ac:dyDescent="0.25">
      <c r="B100" s="43" t="s">
        <v>27</v>
      </c>
      <c r="C100" s="43" t="s">
        <v>125</v>
      </c>
      <c r="D100" s="44">
        <v>4</v>
      </c>
      <c r="E100" s="44">
        <v>1</v>
      </c>
      <c r="F100" s="43" t="s">
        <v>29</v>
      </c>
      <c r="G100" s="45" t="s">
        <v>131</v>
      </c>
      <c r="H100" s="44">
        <v>30</v>
      </c>
      <c r="I100" s="46" t="s">
        <v>35</v>
      </c>
      <c r="J100" s="44">
        <v>102</v>
      </c>
      <c r="K100" s="47" t="s">
        <v>32</v>
      </c>
      <c r="L100" s="56">
        <v>4000000</v>
      </c>
      <c r="M100" s="49">
        <f t="shared" si="2"/>
        <v>0</v>
      </c>
      <c r="N100" s="50">
        <f t="shared" si="3"/>
        <v>4000000</v>
      </c>
      <c r="O100" s="49">
        <v>0</v>
      </c>
      <c r="P100" s="49">
        <v>0</v>
      </c>
      <c r="Q100" s="49">
        <v>0</v>
      </c>
      <c r="R100" s="49">
        <v>0</v>
      </c>
      <c r="S100" s="49">
        <v>0</v>
      </c>
    </row>
    <row r="101" spans="2:19" x14ac:dyDescent="0.25">
      <c r="B101" s="43" t="s">
        <v>27</v>
      </c>
      <c r="C101" s="43" t="s">
        <v>125</v>
      </c>
      <c r="D101" s="44">
        <v>5</v>
      </c>
      <c r="E101" s="44">
        <v>4</v>
      </c>
      <c r="F101" s="43" t="s">
        <v>29</v>
      </c>
      <c r="G101" s="45" t="s">
        <v>132</v>
      </c>
      <c r="H101" s="44">
        <v>30</v>
      </c>
      <c r="I101" s="46" t="s">
        <v>35</v>
      </c>
      <c r="J101" s="44">
        <v>102</v>
      </c>
      <c r="K101" s="47" t="s">
        <v>32</v>
      </c>
      <c r="L101" s="56">
        <v>10000000</v>
      </c>
      <c r="M101" s="49">
        <f t="shared" si="2"/>
        <v>2528852.62</v>
      </c>
      <c r="N101" s="50">
        <f t="shared" si="3"/>
        <v>7471147.3799999999</v>
      </c>
      <c r="O101" s="49">
        <v>481089.42</v>
      </c>
      <c r="P101" s="49">
        <v>0</v>
      </c>
      <c r="Q101" s="49">
        <v>0</v>
      </c>
      <c r="R101" s="49">
        <v>2047763.2</v>
      </c>
      <c r="S101" s="49">
        <v>0</v>
      </c>
    </row>
    <row r="102" spans="2:19" x14ac:dyDescent="0.25">
      <c r="B102" s="43" t="s">
        <v>27</v>
      </c>
      <c r="C102" s="43" t="s">
        <v>125</v>
      </c>
      <c r="D102" s="44">
        <v>5</v>
      </c>
      <c r="E102" s="44">
        <v>5</v>
      </c>
      <c r="F102" s="43" t="s">
        <v>29</v>
      </c>
      <c r="G102" s="45" t="s">
        <v>133</v>
      </c>
      <c r="H102" s="44">
        <v>30</v>
      </c>
      <c r="I102" s="46" t="s">
        <v>35</v>
      </c>
      <c r="J102" s="44">
        <v>102</v>
      </c>
      <c r="K102" s="47" t="s">
        <v>32</v>
      </c>
      <c r="L102" s="56">
        <v>750000</v>
      </c>
      <c r="M102" s="49">
        <f t="shared" si="2"/>
        <v>0</v>
      </c>
      <c r="N102" s="50">
        <f t="shared" si="3"/>
        <v>750000</v>
      </c>
      <c r="O102" s="49">
        <v>0</v>
      </c>
      <c r="P102" s="49">
        <v>0</v>
      </c>
      <c r="Q102" s="49">
        <v>0</v>
      </c>
      <c r="R102" s="49">
        <v>0</v>
      </c>
      <c r="S102" s="49">
        <v>0</v>
      </c>
    </row>
    <row r="103" spans="2:19" x14ac:dyDescent="0.25">
      <c r="B103" s="43" t="s">
        <v>27</v>
      </c>
      <c r="C103" s="43" t="s">
        <v>125</v>
      </c>
      <c r="D103" s="44">
        <v>5</v>
      </c>
      <c r="E103" s="44">
        <v>6</v>
      </c>
      <c r="F103" s="43" t="s">
        <v>29</v>
      </c>
      <c r="G103" s="45" t="s">
        <v>134</v>
      </c>
      <c r="H103" s="44">
        <v>30</v>
      </c>
      <c r="I103" s="46" t="s">
        <v>35</v>
      </c>
      <c r="J103" s="44">
        <v>102</v>
      </c>
      <c r="K103" s="47" t="s">
        <v>32</v>
      </c>
      <c r="L103" s="56">
        <v>700000</v>
      </c>
      <c r="M103" s="49">
        <f t="shared" si="2"/>
        <v>2795</v>
      </c>
      <c r="N103" s="50">
        <f t="shared" si="3"/>
        <v>697205</v>
      </c>
      <c r="O103" s="49">
        <v>0</v>
      </c>
      <c r="P103" s="49">
        <v>0</v>
      </c>
      <c r="Q103" s="49">
        <v>2795</v>
      </c>
      <c r="R103" s="49">
        <v>0</v>
      </c>
      <c r="S103" s="49">
        <v>0</v>
      </c>
    </row>
    <row r="104" spans="2:19" x14ac:dyDescent="0.25">
      <c r="B104" s="43" t="s">
        <v>27</v>
      </c>
      <c r="C104" s="43" t="s">
        <v>125</v>
      </c>
      <c r="D104" s="44">
        <v>8</v>
      </c>
      <c r="E104" s="44">
        <v>3</v>
      </c>
      <c r="F104" s="43" t="s">
        <v>29</v>
      </c>
      <c r="G104" s="45" t="s">
        <v>135</v>
      </c>
      <c r="H104" s="44">
        <v>30</v>
      </c>
      <c r="I104" s="46" t="s">
        <v>35</v>
      </c>
      <c r="J104" s="44">
        <v>102</v>
      </c>
      <c r="K104" s="47" t="s">
        <v>32</v>
      </c>
      <c r="L104" s="56">
        <v>8000000</v>
      </c>
      <c r="M104" s="49">
        <f t="shared" si="2"/>
        <v>1646000</v>
      </c>
      <c r="N104" s="50">
        <f t="shared" si="3"/>
        <v>6354000</v>
      </c>
      <c r="O104" s="49">
        <v>0</v>
      </c>
      <c r="P104" s="49">
        <v>478813.56</v>
      </c>
      <c r="Q104" s="49">
        <v>0</v>
      </c>
      <c r="R104" s="49">
        <v>0</v>
      </c>
      <c r="S104" s="49">
        <v>1167186.44</v>
      </c>
    </row>
    <row r="105" spans="2:19" x14ac:dyDescent="0.25">
      <c r="B105" s="43" t="s">
        <v>27</v>
      </c>
      <c r="C105" s="43" t="s">
        <v>125</v>
      </c>
      <c r="D105" s="44">
        <v>9</v>
      </c>
      <c r="E105" s="44">
        <v>3</v>
      </c>
      <c r="F105" s="43" t="s">
        <v>38</v>
      </c>
      <c r="G105" s="51" t="s">
        <v>136</v>
      </c>
      <c r="H105" s="44">
        <v>30</v>
      </c>
      <c r="I105" s="46" t="s">
        <v>35</v>
      </c>
      <c r="J105" s="44">
        <v>102</v>
      </c>
      <c r="K105" s="47" t="s">
        <v>32</v>
      </c>
      <c r="L105" s="48">
        <v>3500000</v>
      </c>
      <c r="M105" s="49">
        <f t="shared" si="2"/>
        <v>0</v>
      </c>
      <c r="N105" s="50">
        <f t="shared" si="3"/>
        <v>3500000</v>
      </c>
      <c r="O105" s="49">
        <v>0</v>
      </c>
      <c r="P105" s="49">
        <v>0</v>
      </c>
      <c r="Q105" s="49">
        <v>0</v>
      </c>
      <c r="R105" s="49">
        <v>0</v>
      </c>
      <c r="S105" s="49">
        <v>0</v>
      </c>
    </row>
    <row r="106" spans="2:19" x14ac:dyDescent="0.25">
      <c r="B106" s="43" t="s">
        <v>27</v>
      </c>
      <c r="C106" s="43" t="s">
        <v>125</v>
      </c>
      <c r="D106" s="44">
        <v>9</v>
      </c>
      <c r="E106" s="44">
        <v>5</v>
      </c>
      <c r="F106" s="43" t="s">
        <v>33</v>
      </c>
      <c r="G106" s="51" t="s">
        <v>137</v>
      </c>
      <c r="H106" s="44">
        <v>30</v>
      </c>
      <c r="I106" s="46" t="s">
        <v>35</v>
      </c>
      <c r="J106" s="44">
        <v>102</v>
      </c>
      <c r="K106" s="47" t="s">
        <v>32</v>
      </c>
      <c r="L106" s="48">
        <v>4500000</v>
      </c>
      <c r="M106" s="49">
        <f t="shared" si="2"/>
        <v>3231800</v>
      </c>
      <c r="N106" s="50">
        <f t="shared" si="3"/>
        <v>1268200</v>
      </c>
      <c r="O106" s="49">
        <v>0</v>
      </c>
      <c r="P106" s="49">
        <v>3231800</v>
      </c>
      <c r="Q106" s="49">
        <v>0</v>
      </c>
      <c r="R106" s="49">
        <v>0</v>
      </c>
      <c r="S106" s="49">
        <v>0</v>
      </c>
    </row>
    <row r="107" spans="2:19" x14ac:dyDescent="0.25">
      <c r="B107" s="43" t="s">
        <v>27</v>
      </c>
      <c r="C107" s="43" t="s">
        <v>138</v>
      </c>
      <c r="D107" s="44">
        <v>1</v>
      </c>
      <c r="E107" s="44">
        <v>1</v>
      </c>
      <c r="F107" s="43" t="s">
        <v>29</v>
      </c>
      <c r="G107" s="51" t="s">
        <v>139</v>
      </c>
      <c r="H107" s="44">
        <v>30</v>
      </c>
      <c r="I107" s="46" t="s">
        <v>35</v>
      </c>
      <c r="J107" s="44">
        <v>102</v>
      </c>
      <c r="K107" s="47" t="s">
        <v>32</v>
      </c>
      <c r="L107" s="48">
        <v>8000000</v>
      </c>
      <c r="M107" s="49">
        <f t="shared" si="2"/>
        <v>1377790.58</v>
      </c>
      <c r="N107" s="50">
        <f t="shared" si="3"/>
        <v>6622209.4199999999</v>
      </c>
      <c r="O107" s="49">
        <v>0</v>
      </c>
      <c r="P107" s="49">
        <v>1377790.58</v>
      </c>
      <c r="Q107" s="49">
        <v>0</v>
      </c>
      <c r="R107" s="49">
        <v>0</v>
      </c>
      <c r="S107" s="49">
        <v>0</v>
      </c>
    </row>
    <row r="108" spans="2:19" x14ac:dyDescent="0.25">
      <c r="B108" s="43" t="s">
        <v>27</v>
      </c>
      <c r="C108" s="43" t="s">
        <v>138</v>
      </c>
      <c r="D108" s="44">
        <v>1</v>
      </c>
      <c r="E108" s="44">
        <v>2</v>
      </c>
      <c r="F108" s="43" t="s">
        <v>29</v>
      </c>
      <c r="G108" s="51" t="s">
        <v>140</v>
      </c>
      <c r="H108" s="44">
        <v>30</v>
      </c>
      <c r="I108" s="46" t="s">
        <v>35</v>
      </c>
      <c r="J108" s="44">
        <v>102</v>
      </c>
      <c r="K108" s="47" t="s">
        <v>32</v>
      </c>
      <c r="L108" s="48">
        <v>15000000</v>
      </c>
      <c r="M108" s="49">
        <f t="shared" si="2"/>
        <v>1281878.1299999999</v>
      </c>
      <c r="N108" s="50">
        <f t="shared" si="3"/>
        <v>13718121.870000001</v>
      </c>
      <c r="O108" s="49">
        <v>0</v>
      </c>
      <c r="P108" s="49">
        <v>0</v>
      </c>
      <c r="Q108" s="49">
        <v>1281878.1299999999</v>
      </c>
      <c r="R108" s="49">
        <v>0</v>
      </c>
      <c r="S108" s="49">
        <v>0</v>
      </c>
    </row>
    <row r="109" spans="2:19" ht="15.75" thickBot="1" x14ac:dyDescent="0.3">
      <c r="B109" s="58" t="s">
        <v>27</v>
      </c>
      <c r="C109" s="58" t="s">
        <v>138</v>
      </c>
      <c r="D109" s="59">
        <v>2</v>
      </c>
      <c r="E109" s="59">
        <v>7</v>
      </c>
      <c r="F109" s="58" t="s">
        <v>29</v>
      </c>
      <c r="G109" s="60" t="s">
        <v>141</v>
      </c>
      <c r="H109" s="59">
        <v>30</v>
      </c>
      <c r="I109" s="61" t="s">
        <v>35</v>
      </c>
      <c r="J109" s="59">
        <v>102</v>
      </c>
      <c r="K109" s="62" t="s">
        <v>32</v>
      </c>
      <c r="L109" s="63">
        <v>12000000</v>
      </c>
      <c r="M109" s="64">
        <f t="shared" si="2"/>
        <v>0</v>
      </c>
      <c r="N109" s="65">
        <f t="shared" si="3"/>
        <v>12000000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</row>
    <row r="110" spans="2:19" ht="16.5" thickBot="1" x14ac:dyDescent="0.3">
      <c r="B110" s="173" t="s">
        <v>142</v>
      </c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66"/>
      <c r="N110" s="67"/>
      <c r="O110" s="66"/>
      <c r="P110" s="66"/>
      <c r="Q110" s="66"/>
      <c r="R110" s="66"/>
      <c r="S110" s="66"/>
    </row>
    <row r="111" spans="2:19" x14ac:dyDescent="0.25">
      <c r="B111" s="37" t="s">
        <v>27</v>
      </c>
      <c r="C111" s="37" t="s">
        <v>28</v>
      </c>
      <c r="D111" s="38">
        <v>1</v>
      </c>
      <c r="E111" s="38">
        <v>1</v>
      </c>
      <c r="F111" s="37" t="s">
        <v>29</v>
      </c>
      <c r="G111" s="68" t="s">
        <v>30</v>
      </c>
      <c r="H111" s="38">
        <v>30</v>
      </c>
      <c r="I111" s="69" t="s">
        <v>35</v>
      </c>
      <c r="J111" s="38">
        <v>102</v>
      </c>
      <c r="K111" s="70" t="s">
        <v>32</v>
      </c>
      <c r="L111" s="71">
        <v>72000000</v>
      </c>
      <c r="M111" s="41">
        <f>SUM(O111:Z111)</f>
        <v>29388761.91</v>
      </c>
      <c r="N111" s="72">
        <f>+L111-M111</f>
        <v>42611238.090000004</v>
      </c>
      <c r="O111" s="41">
        <v>5991965.0199999996</v>
      </c>
      <c r="P111" s="41">
        <v>5915869.2000000002</v>
      </c>
      <c r="Q111" s="41">
        <v>5893243.3600000003</v>
      </c>
      <c r="R111" s="41">
        <f>5695193.28+190000</f>
        <v>5885193.2800000003</v>
      </c>
      <c r="S111" s="41">
        <v>5702491.0499999998</v>
      </c>
    </row>
    <row r="112" spans="2:19" x14ac:dyDescent="0.25">
      <c r="B112" s="43" t="s">
        <v>27</v>
      </c>
      <c r="C112" s="43" t="s">
        <v>28</v>
      </c>
      <c r="D112" s="44">
        <v>1</v>
      </c>
      <c r="E112" s="44">
        <v>2</v>
      </c>
      <c r="F112" s="43" t="s">
        <v>33</v>
      </c>
      <c r="G112" s="54" t="s">
        <v>34</v>
      </c>
      <c r="H112" s="44">
        <v>30</v>
      </c>
      <c r="I112" s="46" t="s">
        <v>35</v>
      </c>
      <c r="J112" s="44">
        <v>102</v>
      </c>
      <c r="K112" s="47" t="s">
        <v>32</v>
      </c>
      <c r="L112" s="73">
        <v>1500000</v>
      </c>
      <c r="M112" s="49">
        <f>SUM(O112:Z112)</f>
        <v>389951.05</v>
      </c>
      <c r="N112" s="74">
        <f>+L112-M112</f>
        <v>1110048.95</v>
      </c>
      <c r="O112" s="49">
        <v>15970.3</v>
      </c>
      <c r="P112" s="49">
        <v>65970.3</v>
      </c>
      <c r="Q112" s="49">
        <v>103138.65</v>
      </c>
      <c r="R112" s="49">
        <v>96345.05</v>
      </c>
      <c r="S112" s="49">
        <v>108526.75</v>
      </c>
    </row>
    <row r="113" spans="2:19" x14ac:dyDescent="0.25">
      <c r="B113" s="43" t="s">
        <v>27</v>
      </c>
      <c r="C113" s="43" t="s">
        <v>28</v>
      </c>
      <c r="D113" s="44">
        <v>1</v>
      </c>
      <c r="E113" s="44">
        <v>4</v>
      </c>
      <c r="F113" s="43" t="s">
        <v>29</v>
      </c>
      <c r="G113" s="75" t="s">
        <v>37</v>
      </c>
      <c r="H113" s="44">
        <v>30</v>
      </c>
      <c r="I113" s="46" t="s">
        <v>35</v>
      </c>
      <c r="J113" s="44">
        <v>102</v>
      </c>
      <c r="K113" s="47" t="s">
        <v>32</v>
      </c>
      <c r="L113" s="73">
        <v>6000000</v>
      </c>
      <c r="M113" s="49">
        <f t="shared" ref="M113:M137" si="4">SUM(O113:Z113)</f>
        <v>0</v>
      </c>
      <c r="N113" s="74">
        <f t="shared" ref="N113:N137" si="5">+L113-M113</f>
        <v>6000000</v>
      </c>
      <c r="O113" s="49">
        <v>0</v>
      </c>
      <c r="P113" s="49">
        <v>0</v>
      </c>
      <c r="Q113" s="49">
        <v>0</v>
      </c>
      <c r="R113" s="49">
        <v>0</v>
      </c>
      <c r="S113" s="49">
        <v>0</v>
      </c>
    </row>
    <row r="114" spans="2:19" x14ac:dyDescent="0.25">
      <c r="B114" s="43" t="s">
        <v>27</v>
      </c>
      <c r="C114" s="43" t="s">
        <v>28</v>
      </c>
      <c r="D114" s="44">
        <v>1</v>
      </c>
      <c r="E114" s="44">
        <v>5</v>
      </c>
      <c r="F114" s="43" t="s">
        <v>38</v>
      </c>
      <c r="G114" s="54" t="s">
        <v>39</v>
      </c>
      <c r="H114" s="44">
        <v>30</v>
      </c>
      <c r="I114" s="46" t="s">
        <v>35</v>
      </c>
      <c r="J114" s="44">
        <v>102</v>
      </c>
      <c r="K114" s="47" t="s">
        <v>32</v>
      </c>
      <c r="L114" s="56">
        <v>1300000</v>
      </c>
      <c r="M114" s="49">
        <f t="shared" si="4"/>
        <v>413220</v>
      </c>
      <c r="N114" s="74">
        <f t="shared" si="5"/>
        <v>886780</v>
      </c>
      <c r="O114" s="49">
        <v>0</v>
      </c>
      <c r="P114" s="49">
        <v>0</v>
      </c>
      <c r="Q114" s="49">
        <v>233220</v>
      </c>
      <c r="R114" s="49">
        <v>180000</v>
      </c>
      <c r="S114" s="49">
        <v>0</v>
      </c>
    </row>
    <row r="115" spans="2:19" x14ac:dyDescent="0.25">
      <c r="B115" s="43" t="s">
        <v>27</v>
      </c>
      <c r="C115" s="43" t="s">
        <v>28</v>
      </c>
      <c r="D115" s="44">
        <v>1</v>
      </c>
      <c r="E115" s="44">
        <v>5</v>
      </c>
      <c r="F115" s="43" t="s">
        <v>40</v>
      </c>
      <c r="G115" s="45" t="s">
        <v>41</v>
      </c>
      <c r="H115" s="44">
        <v>30</v>
      </c>
      <c r="I115" s="46" t="s">
        <v>35</v>
      </c>
      <c r="J115" s="44">
        <v>102</v>
      </c>
      <c r="K115" s="47" t="s">
        <v>32</v>
      </c>
      <c r="L115" s="56">
        <v>500000</v>
      </c>
      <c r="M115" s="49">
        <f t="shared" si="4"/>
        <v>58682.75</v>
      </c>
      <c r="N115" s="74">
        <f t="shared" si="5"/>
        <v>441317.25</v>
      </c>
      <c r="O115" s="49">
        <v>0</v>
      </c>
      <c r="P115" s="49">
        <v>0</v>
      </c>
      <c r="Q115" s="49">
        <v>41377.72</v>
      </c>
      <c r="R115" s="49">
        <v>17305.03</v>
      </c>
      <c r="S115" s="49">
        <v>0</v>
      </c>
    </row>
    <row r="116" spans="2:19" x14ac:dyDescent="0.25">
      <c r="B116" s="43" t="s">
        <v>27</v>
      </c>
      <c r="C116" s="43" t="s">
        <v>28</v>
      </c>
      <c r="D116" s="44">
        <v>2</v>
      </c>
      <c r="E116" s="44">
        <v>2</v>
      </c>
      <c r="F116" s="43" t="s">
        <v>38</v>
      </c>
      <c r="G116" s="45" t="s">
        <v>42</v>
      </c>
      <c r="H116" s="44">
        <v>30</v>
      </c>
      <c r="I116" s="46" t="s">
        <v>35</v>
      </c>
      <c r="J116" s="44">
        <v>102</v>
      </c>
      <c r="K116" s="47" t="s">
        <v>32</v>
      </c>
      <c r="L116" s="56">
        <v>2300000</v>
      </c>
      <c r="M116" s="49">
        <f t="shared" si="4"/>
        <v>715000</v>
      </c>
      <c r="N116" s="74">
        <f t="shared" si="5"/>
        <v>1585000</v>
      </c>
      <c r="O116" s="49">
        <v>130000</v>
      </c>
      <c r="P116" s="49">
        <v>130000</v>
      </c>
      <c r="Q116" s="49">
        <v>130000</v>
      </c>
      <c r="R116" s="49">
        <v>130000</v>
      </c>
      <c r="S116" s="49">
        <v>195000</v>
      </c>
    </row>
    <row r="117" spans="2:19" x14ac:dyDescent="0.25">
      <c r="B117" s="52" t="s">
        <v>27</v>
      </c>
      <c r="C117" s="53">
        <v>1</v>
      </c>
      <c r="D117" s="53">
        <v>5</v>
      </c>
      <c r="E117" s="53">
        <v>1</v>
      </c>
      <c r="F117" s="43" t="s">
        <v>29</v>
      </c>
      <c r="G117" s="54" t="s">
        <v>49</v>
      </c>
      <c r="H117" s="44">
        <v>30</v>
      </c>
      <c r="I117" s="46" t="s">
        <v>35</v>
      </c>
      <c r="J117" s="44">
        <v>102</v>
      </c>
      <c r="K117" s="47" t="s">
        <v>32</v>
      </c>
      <c r="L117" s="73">
        <v>7300000</v>
      </c>
      <c r="M117" s="49">
        <f t="shared" si="4"/>
        <v>2784569.8</v>
      </c>
      <c r="N117" s="74">
        <f t="shared" si="5"/>
        <v>4515430.2</v>
      </c>
      <c r="O117" s="49">
        <v>0</v>
      </c>
      <c r="P117" s="49">
        <v>554584.75</v>
      </c>
      <c r="Q117" s="49">
        <v>1113376.47</v>
      </c>
      <c r="R117" s="49">
        <v>556475.26</v>
      </c>
      <c r="S117" s="49">
        <v>560133.31999999995</v>
      </c>
    </row>
    <row r="118" spans="2:19" x14ac:dyDescent="0.25">
      <c r="B118" s="52" t="s">
        <v>27</v>
      </c>
      <c r="C118" s="53">
        <v>1</v>
      </c>
      <c r="D118" s="53">
        <v>5</v>
      </c>
      <c r="E118" s="53">
        <v>2</v>
      </c>
      <c r="F118" s="43" t="s">
        <v>29</v>
      </c>
      <c r="G118" s="54" t="s">
        <v>50</v>
      </c>
      <c r="H118" s="44">
        <v>30</v>
      </c>
      <c r="I118" s="46" t="s">
        <v>35</v>
      </c>
      <c r="J118" s="44">
        <v>102</v>
      </c>
      <c r="K118" s="47" t="s">
        <v>32</v>
      </c>
      <c r="L118" s="73">
        <v>6900000</v>
      </c>
      <c r="M118" s="49">
        <f t="shared" si="4"/>
        <v>2567054.5100000002</v>
      </c>
      <c r="N118" s="74">
        <f t="shared" si="5"/>
        <v>4332945.49</v>
      </c>
      <c r="O118" s="49">
        <v>0</v>
      </c>
      <c r="P118" s="49">
        <v>511025.42</v>
      </c>
      <c r="Q118" s="49">
        <v>1025429.15</v>
      </c>
      <c r="R118" s="49">
        <v>513570.9</v>
      </c>
      <c r="S118" s="49">
        <v>517029.04</v>
      </c>
    </row>
    <row r="119" spans="2:19" x14ac:dyDescent="0.25">
      <c r="B119" s="52" t="s">
        <v>27</v>
      </c>
      <c r="C119" s="53">
        <v>1</v>
      </c>
      <c r="D119" s="53">
        <v>5</v>
      </c>
      <c r="E119" s="53">
        <v>3</v>
      </c>
      <c r="F119" s="43" t="s">
        <v>29</v>
      </c>
      <c r="G119" s="54" t="s">
        <v>51</v>
      </c>
      <c r="H119" s="44">
        <v>30</v>
      </c>
      <c r="I119" s="46" t="s">
        <v>35</v>
      </c>
      <c r="J119" s="44">
        <v>102</v>
      </c>
      <c r="K119" s="47" t="s">
        <v>32</v>
      </c>
      <c r="L119" s="73">
        <v>500000</v>
      </c>
      <c r="M119" s="49">
        <f t="shared" si="4"/>
        <v>222083.26</v>
      </c>
      <c r="N119" s="74">
        <f t="shared" si="5"/>
        <v>277916.74</v>
      </c>
      <c r="O119" s="49">
        <v>0</v>
      </c>
      <c r="P119" s="49">
        <v>34526.85</v>
      </c>
      <c r="Q119" s="49">
        <v>83048.600000000006</v>
      </c>
      <c r="R119" s="49">
        <v>49577.19</v>
      </c>
      <c r="S119" s="49">
        <v>54930.62</v>
      </c>
    </row>
    <row r="120" spans="2:19" x14ac:dyDescent="0.25">
      <c r="B120" s="52" t="s">
        <v>27</v>
      </c>
      <c r="C120" s="53">
        <v>2</v>
      </c>
      <c r="D120" s="53">
        <v>2</v>
      </c>
      <c r="E120" s="53">
        <v>1</v>
      </c>
      <c r="F120" s="43" t="s">
        <v>29</v>
      </c>
      <c r="G120" s="54" t="s">
        <v>59</v>
      </c>
      <c r="H120" s="44">
        <v>30</v>
      </c>
      <c r="I120" s="46" t="s">
        <v>35</v>
      </c>
      <c r="J120" s="44">
        <v>102</v>
      </c>
      <c r="K120" s="47" t="s">
        <v>32</v>
      </c>
      <c r="L120" s="56">
        <v>12000000</v>
      </c>
      <c r="M120" s="49">
        <f t="shared" si="4"/>
        <v>3800000</v>
      </c>
      <c r="N120" s="74">
        <f t="shared" si="5"/>
        <v>8200000</v>
      </c>
      <c r="O120" s="49">
        <v>1900000</v>
      </c>
      <c r="P120" s="49">
        <v>0</v>
      </c>
      <c r="Q120" s="49">
        <v>0</v>
      </c>
      <c r="R120" s="49">
        <v>950000</v>
      </c>
      <c r="S120" s="49">
        <v>950000</v>
      </c>
    </row>
    <row r="121" spans="2:19" x14ac:dyDescent="0.25">
      <c r="B121" s="52" t="s">
        <v>27</v>
      </c>
      <c r="C121" s="53">
        <v>2</v>
      </c>
      <c r="D121" s="53">
        <v>2</v>
      </c>
      <c r="E121" s="53">
        <v>2</v>
      </c>
      <c r="F121" s="43" t="s">
        <v>29</v>
      </c>
      <c r="G121" s="54" t="s">
        <v>60</v>
      </c>
      <c r="H121" s="44">
        <v>30</v>
      </c>
      <c r="I121" s="46" t="s">
        <v>35</v>
      </c>
      <c r="J121" s="44">
        <v>102</v>
      </c>
      <c r="K121" s="47" t="s">
        <v>32</v>
      </c>
      <c r="L121" s="56">
        <v>1400000</v>
      </c>
      <c r="M121" s="49">
        <f t="shared" si="4"/>
        <v>6651462.5</v>
      </c>
      <c r="N121" s="57">
        <f t="shared" si="5"/>
        <v>-5251462.5</v>
      </c>
      <c r="O121" s="49">
        <v>847500</v>
      </c>
      <c r="P121" s="49">
        <v>2397012.5</v>
      </c>
      <c r="Q121" s="49">
        <v>0</v>
      </c>
      <c r="R121" s="49">
        <v>0</v>
      </c>
      <c r="S121" s="49">
        <v>3406950</v>
      </c>
    </row>
    <row r="122" spans="2:19" x14ac:dyDescent="0.25">
      <c r="B122" s="43" t="s">
        <v>27</v>
      </c>
      <c r="C122" s="43" t="s">
        <v>27</v>
      </c>
      <c r="D122" s="44">
        <v>3</v>
      </c>
      <c r="E122" s="44">
        <v>1</v>
      </c>
      <c r="F122" s="43" t="s">
        <v>29</v>
      </c>
      <c r="G122" s="45" t="s">
        <v>61</v>
      </c>
      <c r="H122" s="44">
        <v>30</v>
      </c>
      <c r="I122" s="46" t="s">
        <v>35</v>
      </c>
      <c r="J122" s="44">
        <v>102</v>
      </c>
      <c r="K122" s="47" t="s">
        <v>32</v>
      </c>
      <c r="L122" s="73">
        <v>350000</v>
      </c>
      <c r="M122" s="49">
        <f t="shared" si="4"/>
        <v>0</v>
      </c>
      <c r="N122" s="74">
        <f t="shared" si="5"/>
        <v>350000</v>
      </c>
      <c r="O122" s="49">
        <v>0</v>
      </c>
      <c r="P122" s="49">
        <v>0</v>
      </c>
      <c r="Q122" s="49">
        <v>0</v>
      </c>
      <c r="R122" s="49">
        <v>0</v>
      </c>
      <c r="S122" s="49">
        <v>0</v>
      </c>
    </row>
    <row r="123" spans="2:19" x14ac:dyDescent="0.25">
      <c r="B123" s="43" t="s">
        <v>27</v>
      </c>
      <c r="C123" s="43" t="s">
        <v>27</v>
      </c>
      <c r="D123" s="44">
        <v>5</v>
      </c>
      <c r="E123" s="44">
        <v>2</v>
      </c>
      <c r="F123" s="43" t="s">
        <v>29</v>
      </c>
      <c r="G123" s="45" t="s">
        <v>143</v>
      </c>
      <c r="H123" s="44">
        <v>30</v>
      </c>
      <c r="I123" s="46" t="s">
        <v>35</v>
      </c>
      <c r="J123" s="44">
        <v>102</v>
      </c>
      <c r="K123" s="47" t="s">
        <v>32</v>
      </c>
      <c r="L123" s="73">
        <v>200000</v>
      </c>
      <c r="M123" s="49">
        <f t="shared" si="4"/>
        <v>0</v>
      </c>
      <c r="N123" s="74">
        <f t="shared" si="5"/>
        <v>200000</v>
      </c>
      <c r="O123" s="49">
        <v>0</v>
      </c>
      <c r="P123" s="49">
        <v>0</v>
      </c>
      <c r="Q123" s="49">
        <v>0</v>
      </c>
      <c r="R123" s="49">
        <v>0</v>
      </c>
      <c r="S123" s="49">
        <v>0</v>
      </c>
    </row>
    <row r="124" spans="2:19" x14ac:dyDescent="0.25">
      <c r="B124" s="43" t="s">
        <v>27</v>
      </c>
      <c r="C124" s="43" t="s">
        <v>27</v>
      </c>
      <c r="D124" s="44">
        <v>7</v>
      </c>
      <c r="E124" s="44">
        <v>2</v>
      </c>
      <c r="F124" s="43" t="s">
        <v>73</v>
      </c>
      <c r="G124" s="51" t="s">
        <v>144</v>
      </c>
      <c r="H124" s="44">
        <v>30</v>
      </c>
      <c r="I124" s="46" t="s">
        <v>35</v>
      </c>
      <c r="J124" s="44">
        <v>102</v>
      </c>
      <c r="K124" s="47" t="s">
        <v>32</v>
      </c>
      <c r="L124" s="56">
        <v>1200000</v>
      </c>
      <c r="M124" s="49">
        <f t="shared" si="4"/>
        <v>0</v>
      </c>
      <c r="N124" s="74">
        <f t="shared" si="5"/>
        <v>1200000</v>
      </c>
      <c r="O124" s="49">
        <v>0</v>
      </c>
      <c r="P124" s="49">
        <v>0</v>
      </c>
      <c r="Q124" s="49">
        <v>0</v>
      </c>
      <c r="R124" s="49">
        <v>0</v>
      </c>
      <c r="S124" s="49">
        <v>0</v>
      </c>
    </row>
    <row r="125" spans="2:19" x14ac:dyDescent="0.25">
      <c r="B125" s="43" t="s">
        <v>27</v>
      </c>
      <c r="C125" s="43" t="s">
        <v>27</v>
      </c>
      <c r="D125" s="44">
        <v>8</v>
      </c>
      <c r="E125" s="44">
        <v>7</v>
      </c>
      <c r="F125" s="43" t="s">
        <v>71</v>
      </c>
      <c r="G125" s="54" t="s">
        <v>90</v>
      </c>
      <c r="H125" s="44">
        <v>30</v>
      </c>
      <c r="I125" s="46" t="s">
        <v>35</v>
      </c>
      <c r="J125" s="44">
        <v>102</v>
      </c>
      <c r="K125" s="47" t="s">
        <v>32</v>
      </c>
      <c r="L125" s="56">
        <v>18000000</v>
      </c>
      <c r="M125" s="49">
        <f t="shared" si="4"/>
        <v>7367550</v>
      </c>
      <c r="N125" s="74">
        <f t="shared" si="5"/>
        <v>10632450</v>
      </c>
      <c r="O125" s="49">
        <v>375050</v>
      </c>
      <c r="P125" s="49">
        <v>231650</v>
      </c>
      <c r="Q125" s="49">
        <v>402350</v>
      </c>
      <c r="R125" s="49">
        <v>296250</v>
      </c>
      <c r="S125" s="49">
        <v>6062250</v>
      </c>
    </row>
    <row r="126" spans="2:19" x14ac:dyDescent="0.25">
      <c r="B126" s="52" t="s">
        <v>27</v>
      </c>
      <c r="C126" s="53">
        <v>2</v>
      </c>
      <c r="D126" s="53">
        <v>8</v>
      </c>
      <c r="E126" s="53">
        <v>9</v>
      </c>
      <c r="F126" s="52" t="s">
        <v>38</v>
      </c>
      <c r="G126" s="76" t="s">
        <v>145</v>
      </c>
      <c r="H126" s="44">
        <v>30</v>
      </c>
      <c r="I126" s="46" t="s">
        <v>35</v>
      </c>
      <c r="J126" s="44">
        <v>102</v>
      </c>
      <c r="K126" s="47" t="s">
        <v>32</v>
      </c>
      <c r="L126" s="56">
        <v>37500000</v>
      </c>
      <c r="M126" s="49">
        <f t="shared" si="4"/>
        <v>5082529</v>
      </c>
      <c r="N126" s="74">
        <f t="shared" si="5"/>
        <v>32417471</v>
      </c>
      <c r="O126" s="49">
        <v>767776</v>
      </c>
      <c r="P126" s="49">
        <v>426589</v>
      </c>
      <c r="Q126" s="49">
        <v>2035688</v>
      </c>
      <c r="R126" s="49">
        <v>945372</v>
      </c>
      <c r="S126" s="49">
        <v>907104</v>
      </c>
    </row>
    <row r="127" spans="2:19" x14ac:dyDescent="0.25">
      <c r="B127" s="52" t="s">
        <v>27</v>
      </c>
      <c r="C127" s="53">
        <v>3</v>
      </c>
      <c r="D127" s="53">
        <v>1</v>
      </c>
      <c r="E127" s="53">
        <v>1</v>
      </c>
      <c r="F127" s="52" t="s">
        <v>29</v>
      </c>
      <c r="G127" s="75" t="s">
        <v>93</v>
      </c>
      <c r="H127" s="44">
        <v>30</v>
      </c>
      <c r="I127" s="46" t="s">
        <v>35</v>
      </c>
      <c r="J127" s="44">
        <v>102</v>
      </c>
      <c r="K127" s="47" t="s">
        <v>32</v>
      </c>
      <c r="L127" s="56">
        <v>250000</v>
      </c>
      <c r="M127" s="49">
        <f t="shared" si="4"/>
        <v>93225</v>
      </c>
      <c r="N127" s="74">
        <f t="shared" si="5"/>
        <v>156775</v>
      </c>
      <c r="O127" s="49">
        <v>93225</v>
      </c>
      <c r="P127" s="49">
        <v>0</v>
      </c>
      <c r="Q127" s="49">
        <v>0</v>
      </c>
      <c r="R127" s="49">
        <v>0</v>
      </c>
      <c r="S127" s="49">
        <v>0</v>
      </c>
    </row>
    <row r="128" spans="2:19" x14ac:dyDescent="0.25">
      <c r="B128" s="52" t="s">
        <v>27</v>
      </c>
      <c r="C128" s="53">
        <v>3</v>
      </c>
      <c r="D128" s="53">
        <v>3</v>
      </c>
      <c r="E128" s="53">
        <v>1</v>
      </c>
      <c r="F128" s="43" t="s">
        <v>29</v>
      </c>
      <c r="G128" s="45" t="s">
        <v>97</v>
      </c>
      <c r="H128" s="44">
        <v>30</v>
      </c>
      <c r="I128" s="46" t="s">
        <v>35</v>
      </c>
      <c r="J128" s="44">
        <v>102</v>
      </c>
      <c r="K128" s="47" t="s">
        <v>32</v>
      </c>
      <c r="L128" s="56">
        <v>750000</v>
      </c>
      <c r="M128" s="49">
        <f t="shared" si="4"/>
        <v>0</v>
      </c>
      <c r="N128" s="74">
        <f t="shared" si="5"/>
        <v>750000</v>
      </c>
      <c r="O128" s="49">
        <v>0</v>
      </c>
      <c r="P128" s="49">
        <v>0</v>
      </c>
      <c r="Q128" s="49">
        <v>0</v>
      </c>
      <c r="R128" s="49">
        <v>0</v>
      </c>
      <c r="S128" s="49">
        <v>0</v>
      </c>
    </row>
    <row r="129" spans="2:19" x14ac:dyDescent="0.25">
      <c r="B129" s="43" t="s">
        <v>27</v>
      </c>
      <c r="C129" s="43" t="s">
        <v>92</v>
      </c>
      <c r="D129" s="44">
        <v>3</v>
      </c>
      <c r="E129" s="44">
        <v>2</v>
      </c>
      <c r="F129" s="43" t="s">
        <v>29</v>
      </c>
      <c r="G129" s="45" t="s">
        <v>98</v>
      </c>
      <c r="H129" s="44">
        <v>30</v>
      </c>
      <c r="I129" s="46" t="s">
        <v>35</v>
      </c>
      <c r="J129" s="44">
        <v>102</v>
      </c>
      <c r="K129" s="47" t="s">
        <v>32</v>
      </c>
      <c r="L129" s="56">
        <v>250000</v>
      </c>
      <c r="M129" s="49">
        <f t="shared" si="4"/>
        <v>0</v>
      </c>
      <c r="N129" s="74">
        <f t="shared" si="5"/>
        <v>250000</v>
      </c>
      <c r="O129" s="49">
        <v>0</v>
      </c>
      <c r="P129" s="49">
        <v>0</v>
      </c>
      <c r="Q129" s="49">
        <v>0</v>
      </c>
      <c r="R129" s="49">
        <v>0</v>
      </c>
      <c r="S129" s="49">
        <v>0</v>
      </c>
    </row>
    <row r="130" spans="2:19" x14ac:dyDescent="0.25">
      <c r="B130" s="52" t="s">
        <v>27</v>
      </c>
      <c r="C130" s="53">
        <v>3</v>
      </c>
      <c r="D130" s="53">
        <v>3</v>
      </c>
      <c r="E130" s="53">
        <v>3</v>
      </c>
      <c r="F130" s="43" t="s">
        <v>29</v>
      </c>
      <c r="G130" s="54" t="s">
        <v>99</v>
      </c>
      <c r="H130" s="44">
        <v>30</v>
      </c>
      <c r="I130" s="46" t="s">
        <v>35</v>
      </c>
      <c r="J130" s="44">
        <v>102</v>
      </c>
      <c r="K130" s="47" t="s">
        <v>32</v>
      </c>
      <c r="L130" s="56">
        <v>300000</v>
      </c>
      <c r="M130" s="49">
        <f t="shared" si="4"/>
        <v>0</v>
      </c>
      <c r="N130" s="74">
        <f t="shared" si="5"/>
        <v>300000</v>
      </c>
      <c r="O130" s="49">
        <v>0</v>
      </c>
      <c r="P130" s="49">
        <v>0</v>
      </c>
      <c r="Q130" s="49">
        <v>0</v>
      </c>
      <c r="R130" s="49">
        <v>0</v>
      </c>
      <c r="S130" s="49">
        <v>0</v>
      </c>
    </row>
    <row r="131" spans="2:19" x14ac:dyDescent="0.25">
      <c r="B131" s="46" t="s">
        <v>27</v>
      </c>
      <c r="C131" s="46" t="s">
        <v>92</v>
      </c>
      <c r="D131" s="47">
        <v>6</v>
      </c>
      <c r="E131" s="47">
        <v>3</v>
      </c>
      <c r="F131" s="46" t="s">
        <v>38</v>
      </c>
      <c r="G131" s="51" t="s">
        <v>109</v>
      </c>
      <c r="H131" s="47">
        <v>30</v>
      </c>
      <c r="I131" s="46" t="s">
        <v>35</v>
      </c>
      <c r="J131" s="47">
        <v>102</v>
      </c>
      <c r="K131" s="47" t="s">
        <v>32</v>
      </c>
      <c r="L131" s="56">
        <v>350000</v>
      </c>
      <c r="M131" s="49">
        <f t="shared" si="4"/>
        <v>0</v>
      </c>
      <c r="N131" s="74">
        <f t="shared" si="5"/>
        <v>350000</v>
      </c>
      <c r="O131" s="49">
        <v>0</v>
      </c>
      <c r="P131" s="49">
        <v>0</v>
      </c>
      <c r="Q131" s="49">
        <v>0</v>
      </c>
      <c r="R131" s="49">
        <v>0</v>
      </c>
      <c r="S131" s="49">
        <v>0</v>
      </c>
    </row>
    <row r="132" spans="2:19" x14ac:dyDescent="0.25">
      <c r="B132" s="43" t="s">
        <v>27</v>
      </c>
      <c r="C132" s="43" t="s">
        <v>92</v>
      </c>
      <c r="D132" s="44">
        <v>7</v>
      </c>
      <c r="E132" s="44">
        <v>2</v>
      </c>
      <c r="F132" s="43" t="s">
        <v>33</v>
      </c>
      <c r="G132" s="54" t="s">
        <v>115</v>
      </c>
      <c r="H132" s="44">
        <v>30</v>
      </c>
      <c r="I132" s="46" t="s">
        <v>35</v>
      </c>
      <c r="J132" s="44">
        <v>102</v>
      </c>
      <c r="K132" s="47" t="s">
        <v>32</v>
      </c>
      <c r="L132" s="73">
        <v>300000</v>
      </c>
      <c r="M132" s="49">
        <f t="shared" si="4"/>
        <v>0</v>
      </c>
      <c r="N132" s="74">
        <f t="shared" si="5"/>
        <v>300000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</row>
    <row r="133" spans="2:19" x14ac:dyDescent="0.25">
      <c r="B133" s="43" t="s">
        <v>27</v>
      </c>
      <c r="C133" s="43" t="s">
        <v>92</v>
      </c>
      <c r="D133" s="44">
        <v>9</v>
      </c>
      <c r="E133" s="44">
        <v>2</v>
      </c>
      <c r="F133" s="43" t="s">
        <v>29</v>
      </c>
      <c r="G133" s="51" t="s">
        <v>120</v>
      </c>
      <c r="H133" s="44">
        <v>30</v>
      </c>
      <c r="I133" s="46" t="s">
        <v>35</v>
      </c>
      <c r="J133" s="44">
        <v>102</v>
      </c>
      <c r="K133" s="47" t="s">
        <v>32</v>
      </c>
      <c r="L133" s="73">
        <v>350000</v>
      </c>
      <c r="M133" s="49">
        <f t="shared" si="4"/>
        <v>10544.26</v>
      </c>
      <c r="N133" s="74">
        <f t="shared" si="5"/>
        <v>339455.74</v>
      </c>
      <c r="O133" s="49">
        <v>0</v>
      </c>
      <c r="P133" s="49">
        <v>0</v>
      </c>
      <c r="Q133" s="49">
        <v>0</v>
      </c>
      <c r="R133" s="49">
        <v>10544.26</v>
      </c>
      <c r="S133" s="49">
        <v>0</v>
      </c>
    </row>
    <row r="134" spans="2:19" x14ac:dyDescent="0.25">
      <c r="B134" s="43" t="s">
        <v>27</v>
      </c>
      <c r="C134" s="43" t="s">
        <v>92</v>
      </c>
      <c r="D134" s="44">
        <v>9</v>
      </c>
      <c r="E134" s="44">
        <v>8</v>
      </c>
      <c r="F134" s="43" t="s">
        <v>29</v>
      </c>
      <c r="G134" s="45" t="s">
        <v>123</v>
      </c>
      <c r="H134" s="44">
        <v>30</v>
      </c>
      <c r="I134" s="46" t="s">
        <v>35</v>
      </c>
      <c r="J134" s="44">
        <v>102</v>
      </c>
      <c r="K134" s="47" t="s">
        <v>32</v>
      </c>
      <c r="L134" s="73">
        <v>300000</v>
      </c>
      <c r="M134" s="49">
        <f t="shared" si="4"/>
        <v>114898.4</v>
      </c>
      <c r="N134" s="74">
        <f t="shared" si="5"/>
        <v>185101.6</v>
      </c>
      <c r="O134" s="49">
        <v>0</v>
      </c>
      <c r="P134" s="49">
        <v>0</v>
      </c>
      <c r="Q134" s="49">
        <v>0</v>
      </c>
      <c r="R134" s="49">
        <v>0</v>
      </c>
      <c r="S134" s="49">
        <v>114898.4</v>
      </c>
    </row>
    <row r="135" spans="2:19" x14ac:dyDescent="0.25">
      <c r="B135" s="43" t="s">
        <v>27</v>
      </c>
      <c r="C135" s="43" t="s">
        <v>92</v>
      </c>
      <c r="D135" s="44">
        <v>9</v>
      </c>
      <c r="E135" s="44">
        <v>9</v>
      </c>
      <c r="F135" s="43" t="s">
        <v>29</v>
      </c>
      <c r="G135" s="45" t="s">
        <v>124</v>
      </c>
      <c r="H135" s="44">
        <v>30</v>
      </c>
      <c r="I135" s="46" t="s">
        <v>35</v>
      </c>
      <c r="J135" s="44">
        <v>102</v>
      </c>
      <c r="K135" s="47" t="s">
        <v>32</v>
      </c>
      <c r="L135" s="73">
        <v>300000</v>
      </c>
      <c r="M135" s="49">
        <f t="shared" si="4"/>
        <v>18155.22</v>
      </c>
      <c r="N135" s="74">
        <f t="shared" si="5"/>
        <v>281844.78000000003</v>
      </c>
      <c r="O135" s="49">
        <v>0</v>
      </c>
      <c r="P135" s="49">
        <v>18155.22</v>
      </c>
      <c r="Q135" s="49">
        <v>0</v>
      </c>
      <c r="R135" s="49">
        <v>0</v>
      </c>
      <c r="S135" s="49">
        <v>0</v>
      </c>
    </row>
    <row r="136" spans="2:19" x14ac:dyDescent="0.25">
      <c r="B136" s="43" t="s">
        <v>27</v>
      </c>
      <c r="C136" s="43" t="s">
        <v>125</v>
      </c>
      <c r="D136" s="44">
        <v>1</v>
      </c>
      <c r="E136" s="44">
        <v>9</v>
      </c>
      <c r="F136" s="43" t="s">
        <v>29</v>
      </c>
      <c r="G136" s="45" t="s">
        <v>129</v>
      </c>
      <c r="H136" s="44">
        <v>30</v>
      </c>
      <c r="I136" s="46" t="s">
        <v>35</v>
      </c>
      <c r="J136" s="44">
        <v>102</v>
      </c>
      <c r="K136" s="47" t="s">
        <v>32</v>
      </c>
      <c r="L136" s="73">
        <v>350000</v>
      </c>
      <c r="M136" s="49">
        <f t="shared" si="4"/>
        <v>10454.76</v>
      </c>
      <c r="N136" s="74">
        <f t="shared" si="5"/>
        <v>339545.24</v>
      </c>
      <c r="O136" s="49">
        <v>0</v>
      </c>
      <c r="P136" s="49">
        <v>0</v>
      </c>
      <c r="Q136" s="49">
        <v>0</v>
      </c>
      <c r="R136" s="49">
        <v>10454.76</v>
      </c>
      <c r="S136" s="49">
        <v>0</v>
      </c>
    </row>
    <row r="137" spans="2:19" ht="15.75" thickBot="1" x14ac:dyDescent="0.3">
      <c r="B137" s="58" t="s">
        <v>27</v>
      </c>
      <c r="C137" s="58" t="s">
        <v>125</v>
      </c>
      <c r="D137" s="59">
        <v>8</v>
      </c>
      <c r="E137" s="59">
        <v>3</v>
      </c>
      <c r="F137" s="58" t="s">
        <v>29</v>
      </c>
      <c r="G137" s="77" t="s">
        <v>135</v>
      </c>
      <c r="H137" s="59">
        <v>30</v>
      </c>
      <c r="I137" s="61" t="s">
        <v>35</v>
      </c>
      <c r="J137" s="59">
        <v>102</v>
      </c>
      <c r="K137" s="62" t="s">
        <v>32</v>
      </c>
      <c r="L137" s="78">
        <v>3100000</v>
      </c>
      <c r="M137" s="64">
        <f t="shared" si="4"/>
        <v>0</v>
      </c>
      <c r="N137" s="79">
        <f t="shared" si="5"/>
        <v>3100000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</row>
    <row r="138" spans="2:19" ht="16.5" thickBot="1" x14ac:dyDescent="0.3">
      <c r="B138" s="178" t="s">
        <v>146</v>
      </c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66"/>
      <c r="N138" s="80"/>
      <c r="O138" s="66"/>
      <c r="P138" s="66"/>
      <c r="Q138" s="66"/>
      <c r="R138" s="66"/>
      <c r="S138" s="66"/>
    </row>
    <row r="139" spans="2:19" x14ac:dyDescent="0.25">
      <c r="B139" s="69" t="s">
        <v>27</v>
      </c>
      <c r="C139" s="70">
        <v>1</v>
      </c>
      <c r="D139" s="70">
        <v>1</v>
      </c>
      <c r="E139" s="70">
        <v>1</v>
      </c>
      <c r="F139" s="69" t="s">
        <v>29</v>
      </c>
      <c r="G139" s="68" t="s">
        <v>30</v>
      </c>
      <c r="H139" s="38">
        <v>30</v>
      </c>
      <c r="I139" s="69" t="s">
        <v>35</v>
      </c>
      <c r="J139" s="38">
        <v>102</v>
      </c>
      <c r="K139" s="70" t="s">
        <v>32</v>
      </c>
      <c r="L139" s="81">
        <v>30000000</v>
      </c>
      <c r="M139" s="41">
        <f>SUM(O139:Z139)</f>
        <v>10274602.209999999</v>
      </c>
      <c r="N139" s="41">
        <f>+L139-M139</f>
        <v>19725397.789999999</v>
      </c>
      <c r="O139" s="41">
        <v>2045450.88</v>
      </c>
      <c r="P139" s="41">
        <v>2014209.19</v>
      </c>
      <c r="Q139" s="41">
        <v>2033943.09</v>
      </c>
      <c r="R139" s="41">
        <f>1930959.93+290735.99+84886.8</f>
        <v>2306582.7199999997</v>
      </c>
      <c r="S139" s="41">
        <v>1874416.33</v>
      </c>
    </row>
    <row r="140" spans="2:19" x14ac:dyDescent="0.25">
      <c r="B140" s="46" t="s">
        <v>27</v>
      </c>
      <c r="C140" s="47">
        <v>1</v>
      </c>
      <c r="D140" s="47">
        <v>1</v>
      </c>
      <c r="E140" s="47">
        <v>2</v>
      </c>
      <c r="F140" s="46" t="s">
        <v>33</v>
      </c>
      <c r="G140" s="75" t="s">
        <v>34</v>
      </c>
      <c r="H140" s="44">
        <v>30</v>
      </c>
      <c r="I140" s="46" t="s">
        <v>35</v>
      </c>
      <c r="J140" s="44">
        <v>102</v>
      </c>
      <c r="K140" s="47" t="s">
        <v>32</v>
      </c>
      <c r="L140" s="82">
        <v>1100000</v>
      </c>
      <c r="M140" s="49">
        <f>SUM(O140:Z140)</f>
        <v>513269.8</v>
      </c>
      <c r="N140" s="49">
        <f>+L140-M140</f>
        <v>586730.19999999995</v>
      </c>
      <c r="O140" s="49">
        <v>105737.76</v>
      </c>
      <c r="P140" s="49">
        <v>55737.760000000002</v>
      </c>
      <c r="Q140" s="49">
        <v>83939.76</v>
      </c>
      <c r="R140" s="49">
        <v>119826.26</v>
      </c>
      <c r="S140" s="49">
        <v>148028.26</v>
      </c>
    </row>
    <row r="141" spans="2:19" x14ac:dyDescent="0.25">
      <c r="B141" s="46" t="s">
        <v>27</v>
      </c>
      <c r="C141" s="47">
        <v>1</v>
      </c>
      <c r="D141" s="47">
        <v>1</v>
      </c>
      <c r="E141" s="47">
        <v>4</v>
      </c>
      <c r="F141" s="43" t="s">
        <v>29</v>
      </c>
      <c r="G141" s="75" t="s">
        <v>37</v>
      </c>
      <c r="H141" s="44">
        <v>30</v>
      </c>
      <c r="I141" s="46" t="s">
        <v>35</v>
      </c>
      <c r="J141" s="44">
        <v>102</v>
      </c>
      <c r="K141" s="47" t="s">
        <v>32</v>
      </c>
      <c r="L141" s="82">
        <v>3000000</v>
      </c>
      <c r="M141" s="49">
        <f t="shared" ref="M141:M153" si="6">SUM(O141:Z141)</f>
        <v>0</v>
      </c>
      <c r="N141" s="49">
        <f t="shared" ref="N141:N153" si="7">+L141-M141</f>
        <v>3000000</v>
      </c>
      <c r="O141" s="49">
        <v>0</v>
      </c>
      <c r="P141" s="49">
        <v>0</v>
      </c>
      <c r="Q141" s="49">
        <v>0</v>
      </c>
      <c r="R141" s="49">
        <v>0</v>
      </c>
      <c r="S141" s="49">
        <v>0</v>
      </c>
    </row>
    <row r="142" spans="2:19" x14ac:dyDescent="0.25">
      <c r="B142" s="46" t="s">
        <v>27</v>
      </c>
      <c r="C142" s="47">
        <v>1</v>
      </c>
      <c r="D142" s="47">
        <v>1</v>
      </c>
      <c r="E142" s="47">
        <v>5</v>
      </c>
      <c r="F142" s="46" t="s">
        <v>38</v>
      </c>
      <c r="G142" s="75" t="s">
        <v>147</v>
      </c>
      <c r="H142" s="44">
        <v>30</v>
      </c>
      <c r="I142" s="46" t="s">
        <v>35</v>
      </c>
      <c r="J142" s="44">
        <v>102</v>
      </c>
      <c r="K142" s="47" t="s">
        <v>32</v>
      </c>
      <c r="L142" s="56">
        <v>1200000</v>
      </c>
      <c r="M142" s="49">
        <f t="shared" si="6"/>
        <v>0</v>
      </c>
      <c r="N142" s="49">
        <f t="shared" si="7"/>
        <v>1200000</v>
      </c>
      <c r="O142" s="49">
        <v>0</v>
      </c>
      <c r="P142" s="49">
        <v>0</v>
      </c>
      <c r="Q142" s="49">
        <v>0</v>
      </c>
      <c r="R142" s="49">
        <v>0</v>
      </c>
      <c r="S142" s="49">
        <v>0</v>
      </c>
    </row>
    <row r="143" spans="2:19" x14ac:dyDescent="0.25">
      <c r="B143" s="46" t="s">
        <v>27</v>
      </c>
      <c r="C143" s="47">
        <v>1</v>
      </c>
      <c r="D143" s="47">
        <v>1</v>
      </c>
      <c r="E143" s="47">
        <v>5</v>
      </c>
      <c r="F143" s="46" t="s">
        <v>40</v>
      </c>
      <c r="G143" s="75" t="s">
        <v>41</v>
      </c>
      <c r="H143" s="44">
        <v>30</v>
      </c>
      <c r="I143" s="46" t="s">
        <v>35</v>
      </c>
      <c r="J143" s="44">
        <v>102</v>
      </c>
      <c r="K143" s="47" t="s">
        <v>32</v>
      </c>
      <c r="L143" s="56">
        <v>400000</v>
      </c>
      <c r="M143" s="49">
        <f t="shared" si="6"/>
        <v>0</v>
      </c>
      <c r="N143" s="49">
        <f t="shared" si="7"/>
        <v>400000</v>
      </c>
      <c r="O143" s="49">
        <v>0</v>
      </c>
      <c r="P143" s="49">
        <v>0</v>
      </c>
      <c r="Q143" s="49">
        <v>0</v>
      </c>
      <c r="R143" s="49">
        <v>0</v>
      </c>
      <c r="S143" s="49">
        <v>0</v>
      </c>
    </row>
    <row r="144" spans="2:19" x14ac:dyDescent="0.25">
      <c r="B144" s="43" t="s">
        <v>27</v>
      </c>
      <c r="C144" s="43" t="s">
        <v>28</v>
      </c>
      <c r="D144" s="44">
        <v>2</v>
      </c>
      <c r="E144" s="44">
        <v>2</v>
      </c>
      <c r="F144" s="43" t="s">
        <v>38</v>
      </c>
      <c r="G144" s="45" t="s">
        <v>42</v>
      </c>
      <c r="H144" s="44">
        <v>30</v>
      </c>
      <c r="I144" s="46" t="s">
        <v>35</v>
      </c>
      <c r="J144" s="44">
        <v>102</v>
      </c>
      <c r="K144" s="47" t="s">
        <v>32</v>
      </c>
      <c r="L144" s="56">
        <v>450000</v>
      </c>
      <c r="M144" s="49">
        <f t="shared" si="6"/>
        <v>67800</v>
      </c>
      <c r="N144" s="49">
        <f t="shared" si="7"/>
        <v>382200</v>
      </c>
      <c r="O144" s="49">
        <v>0</v>
      </c>
      <c r="P144" s="49">
        <v>0</v>
      </c>
      <c r="Q144" s="49">
        <v>67800</v>
      </c>
      <c r="R144" s="49">
        <v>0</v>
      </c>
      <c r="S144" s="49">
        <v>0</v>
      </c>
    </row>
    <row r="145" spans="2:19" x14ac:dyDescent="0.25">
      <c r="B145" s="46" t="s">
        <v>27</v>
      </c>
      <c r="C145" s="47">
        <v>1</v>
      </c>
      <c r="D145" s="47">
        <v>5</v>
      </c>
      <c r="E145" s="47">
        <v>1</v>
      </c>
      <c r="F145" s="43" t="s">
        <v>29</v>
      </c>
      <c r="G145" s="75" t="s">
        <v>49</v>
      </c>
      <c r="H145" s="44">
        <v>30</v>
      </c>
      <c r="I145" s="46" t="s">
        <v>35</v>
      </c>
      <c r="J145" s="44">
        <v>102</v>
      </c>
      <c r="K145" s="47" t="s">
        <v>32</v>
      </c>
      <c r="L145" s="56">
        <v>4800000</v>
      </c>
      <c r="M145" s="49">
        <f t="shared" si="6"/>
        <v>1988978.11</v>
      </c>
      <c r="N145" s="49">
        <f t="shared" si="7"/>
        <v>2811021.8899999997</v>
      </c>
      <c r="O145" s="49">
        <v>0</v>
      </c>
      <c r="P145" s="49">
        <v>396131.97</v>
      </c>
      <c r="Q145" s="49">
        <v>795268.59</v>
      </c>
      <c r="R145" s="49">
        <v>397482.33</v>
      </c>
      <c r="S145" s="49">
        <v>400095.22</v>
      </c>
    </row>
    <row r="146" spans="2:19" x14ac:dyDescent="0.25">
      <c r="B146" s="46" t="s">
        <v>27</v>
      </c>
      <c r="C146" s="47">
        <v>1</v>
      </c>
      <c r="D146" s="47">
        <v>5</v>
      </c>
      <c r="E146" s="47">
        <v>2</v>
      </c>
      <c r="F146" s="43" t="s">
        <v>29</v>
      </c>
      <c r="G146" s="75" t="s">
        <v>148</v>
      </c>
      <c r="H146" s="44">
        <v>30</v>
      </c>
      <c r="I146" s="46" t="s">
        <v>35</v>
      </c>
      <c r="J146" s="44">
        <v>102</v>
      </c>
      <c r="K146" s="47" t="s">
        <v>32</v>
      </c>
      <c r="L146" s="56">
        <v>4400000</v>
      </c>
      <c r="M146" s="49">
        <f t="shared" si="6"/>
        <v>1833610.1599999997</v>
      </c>
      <c r="N146" s="49">
        <f t="shared" si="7"/>
        <v>2566389.8400000003</v>
      </c>
      <c r="O146" s="49">
        <v>0</v>
      </c>
      <c r="P146" s="49">
        <v>365018.16</v>
      </c>
      <c r="Q146" s="49">
        <f>365972.3+366476.88</f>
        <v>732449.17999999993</v>
      </c>
      <c r="R146" s="49">
        <v>366836.36</v>
      </c>
      <c r="S146" s="49">
        <v>369306.46</v>
      </c>
    </row>
    <row r="147" spans="2:19" x14ac:dyDescent="0.25">
      <c r="B147" s="46" t="s">
        <v>27</v>
      </c>
      <c r="C147" s="47">
        <v>1</v>
      </c>
      <c r="D147" s="47">
        <v>5</v>
      </c>
      <c r="E147" s="47">
        <v>3</v>
      </c>
      <c r="F147" s="43" t="s">
        <v>29</v>
      </c>
      <c r="G147" s="75" t="s">
        <v>149</v>
      </c>
      <c r="H147" s="44">
        <v>30</v>
      </c>
      <c r="I147" s="46" t="s">
        <v>35</v>
      </c>
      <c r="J147" s="44">
        <v>102</v>
      </c>
      <c r="K147" s="47" t="s">
        <v>32</v>
      </c>
      <c r="L147" s="56">
        <v>450000</v>
      </c>
      <c r="M147" s="49">
        <f t="shared" si="6"/>
        <v>158630.89000000001</v>
      </c>
      <c r="N147" s="49">
        <f t="shared" si="7"/>
        <v>291369.11</v>
      </c>
      <c r="O147" s="49">
        <v>0</v>
      </c>
      <c r="P147" s="49">
        <v>24662.04</v>
      </c>
      <c r="Q147" s="49">
        <f>28962.6+30357.81</f>
        <v>59320.41</v>
      </c>
      <c r="R147" s="49">
        <v>35412.28</v>
      </c>
      <c r="S147" s="49">
        <v>39236.160000000003</v>
      </c>
    </row>
    <row r="148" spans="2:19" x14ac:dyDescent="0.25">
      <c r="B148" s="43" t="s">
        <v>27</v>
      </c>
      <c r="C148" s="43" t="s">
        <v>27</v>
      </c>
      <c r="D148" s="44">
        <v>3</v>
      </c>
      <c r="E148" s="44">
        <v>1</v>
      </c>
      <c r="F148" s="43" t="s">
        <v>29</v>
      </c>
      <c r="G148" s="54" t="s">
        <v>61</v>
      </c>
      <c r="H148" s="44">
        <v>30</v>
      </c>
      <c r="I148" s="46" t="s">
        <v>35</v>
      </c>
      <c r="J148" s="44">
        <v>102</v>
      </c>
      <c r="K148" s="47" t="s">
        <v>32</v>
      </c>
      <c r="L148" s="56">
        <v>750000</v>
      </c>
      <c r="M148" s="49">
        <f t="shared" si="6"/>
        <v>31000</v>
      </c>
      <c r="N148" s="49">
        <f t="shared" si="7"/>
        <v>719000</v>
      </c>
      <c r="O148" s="49">
        <v>0</v>
      </c>
      <c r="P148" s="49">
        <v>0</v>
      </c>
      <c r="Q148" s="49">
        <v>31000</v>
      </c>
      <c r="R148" s="49">
        <v>0</v>
      </c>
      <c r="S148" s="49">
        <v>0</v>
      </c>
    </row>
    <row r="149" spans="2:19" x14ac:dyDescent="0.25">
      <c r="B149" s="46" t="s">
        <v>27</v>
      </c>
      <c r="C149" s="47">
        <v>3</v>
      </c>
      <c r="D149" s="47">
        <v>1</v>
      </c>
      <c r="E149" s="47">
        <v>1</v>
      </c>
      <c r="F149" s="46" t="s">
        <v>29</v>
      </c>
      <c r="G149" s="75" t="s">
        <v>93</v>
      </c>
      <c r="H149" s="44">
        <v>30</v>
      </c>
      <c r="I149" s="46" t="s">
        <v>35</v>
      </c>
      <c r="J149" s="44">
        <v>102</v>
      </c>
      <c r="K149" s="47" t="s">
        <v>32</v>
      </c>
      <c r="L149" s="56">
        <v>125000</v>
      </c>
      <c r="M149" s="49">
        <f t="shared" si="6"/>
        <v>0</v>
      </c>
      <c r="N149" s="49">
        <f t="shared" si="7"/>
        <v>125000</v>
      </c>
      <c r="O149" s="49">
        <v>0</v>
      </c>
      <c r="P149" s="49">
        <v>0</v>
      </c>
      <c r="Q149" s="49">
        <v>0</v>
      </c>
      <c r="R149" s="49">
        <v>0</v>
      </c>
      <c r="S149" s="49">
        <v>0</v>
      </c>
    </row>
    <row r="150" spans="2:19" x14ac:dyDescent="0.25">
      <c r="B150" s="46" t="s">
        <v>27</v>
      </c>
      <c r="C150" s="47">
        <v>3</v>
      </c>
      <c r="D150" s="47">
        <v>7</v>
      </c>
      <c r="E150" s="47">
        <v>1</v>
      </c>
      <c r="F150" s="46" t="s">
        <v>29</v>
      </c>
      <c r="G150" s="75" t="s">
        <v>110</v>
      </c>
      <c r="H150" s="44">
        <v>30</v>
      </c>
      <c r="I150" s="46" t="s">
        <v>35</v>
      </c>
      <c r="J150" s="44">
        <v>102</v>
      </c>
      <c r="K150" s="47" t="s">
        <v>32</v>
      </c>
      <c r="L150" s="56">
        <v>350000</v>
      </c>
      <c r="M150" s="49">
        <f t="shared" si="6"/>
        <v>0</v>
      </c>
      <c r="N150" s="49">
        <f t="shared" si="7"/>
        <v>350000</v>
      </c>
      <c r="O150" s="49">
        <v>0</v>
      </c>
      <c r="P150" s="49">
        <v>0</v>
      </c>
      <c r="Q150" s="49">
        <v>0</v>
      </c>
      <c r="R150" s="49">
        <v>0</v>
      </c>
      <c r="S150" s="49">
        <v>0</v>
      </c>
    </row>
    <row r="151" spans="2:19" x14ac:dyDescent="0.25">
      <c r="B151" s="43" t="s">
        <v>27</v>
      </c>
      <c r="C151" s="43" t="s">
        <v>92</v>
      </c>
      <c r="D151" s="44">
        <v>9</v>
      </c>
      <c r="E151" s="44">
        <v>9</v>
      </c>
      <c r="F151" s="43" t="s">
        <v>29</v>
      </c>
      <c r="G151" s="45" t="s">
        <v>124</v>
      </c>
      <c r="H151" s="44">
        <v>30</v>
      </c>
      <c r="I151" s="46" t="s">
        <v>35</v>
      </c>
      <c r="J151" s="44">
        <v>102</v>
      </c>
      <c r="K151" s="47" t="s">
        <v>32</v>
      </c>
      <c r="L151" s="82">
        <v>300000</v>
      </c>
      <c r="M151" s="49">
        <f t="shared" si="6"/>
        <v>0</v>
      </c>
      <c r="N151" s="49">
        <f t="shared" si="7"/>
        <v>300000</v>
      </c>
      <c r="O151" s="49">
        <v>0</v>
      </c>
      <c r="P151" s="49">
        <v>0</v>
      </c>
      <c r="Q151" s="49">
        <v>0</v>
      </c>
      <c r="R151" s="49">
        <v>0</v>
      </c>
      <c r="S151" s="49">
        <v>0</v>
      </c>
    </row>
    <row r="152" spans="2:19" x14ac:dyDescent="0.25">
      <c r="B152" s="43" t="s">
        <v>27</v>
      </c>
      <c r="C152" s="43" t="s">
        <v>92</v>
      </c>
      <c r="D152" s="44">
        <v>9</v>
      </c>
      <c r="E152" s="44">
        <v>9</v>
      </c>
      <c r="F152" s="43" t="s">
        <v>38</v>
      </c>
      <c r="G152" s="45" t="s">
        <v>150</v>
      </c>
      <c r="H152" s="44">
        <v>30</v>
      </c>
      <c r="I152" s="46" t="s">
        <v>35</v>
      </c>
      <c r="J152" s="44">
        <v>102</v>
      </c>
      <c r="K152" s="47" t="s">
        <v>32</v>
      </c>
      <c r="L152" s="82">
        <v>7000000</v>
      </c>
      <c r="M152" s="49">
        <f t="shared" si="6"/>
        <v>3325000</v>
      </c>
      <c r="N152" s="49">
        <f t="shared" si="7"/>
        <v>3675000</v>
      </c>
      <c r="O152" s="49">
        <v>3325000</v>
      </c>
      <c r="P152" s="49">
        <v>0</v>
      </c>
      <c r="Q152" s="49">
        <v>0</v>
      </c>
      <c r="R152" s="49">
        <v>0</v>
      </c>
      <c r="S152" s="49">
        <v>0</v>
      </c>
    </row>
    <row r="153" spans="2:19" ht="15.75" thickBot="1" x14ac:dyDescent="0.3">
      <c r="B153" s="58" t="s">
        <v>27</v>
      </c>
      <c r="C153" s="58" t="s">
        <v>125</v>
      </c>
      <c r="D153" s="59">
        <v>1</v>
      </c>
      <c r="E153" s="59">
        <v>9</v>
      </c>
      <c r="F153" s="58" t="s">
        <v>29</v>
      </c>
      <c r="G153" s="77" t="s">
        <v>129</v>
      </c>
      <c r="H153" s="59">
        <v>30</v>
      </c>
      <c r="I153" s="61" t="s">
        <v>35</v>
      </c>
      <c r="J153" s="59">
        <v>102</v>
      </c>
      <c r="K153" s="62" t="s">
        <v>32</v>
      </c>
      <c r="L153" s="83">
        <v>150000</v>
      </c>
      <c r="M153" s="64">
        <f t="shared" si="6"/>
        <v>0</v>
      </c>
      <c r="N153" s="64">
        <f t="shared" si="7"/>
        <v>150000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</row>
    <row r="154" spans="2:19" ht="15.75" thickBot="1" x14ac:dyDescent="0.3">
      <c r="B154" s="173" t="s">
        <v>151</v>
      </c>
      <c r="C154" s="173"/>
      <c r="D154" s="173"/>
      <c r="E154" s="173"/>
      <c r="F154" s="173"/>
      <c r="G154" s="173"/>
      <c r="H154" s="173"/>
      <c r="I154" s="173"/>
      <c r="J154" s="173"/>
      <c r="K154" s="173"/>
      <c r="L154" s="173"/>
      <c r="M154" s="66"/>
      <c r="N154" s="66"/>
      <c r="O154" s="66"/>
      <c r="P154" s="66"/>
      <c r="Q154" s="66"/>
      <c r="R154" s="66"/>
      <c r="S154" s="66"/>
    </row>
    <row r="155" spans="2:19" x14ac:dyDescent="0.25">
      <c r="B155" s="37" t="s">
        <v>27</v>
      </c>
      <c r="C155" s="38">
        <v>1</v>
      </c>
      <c r="D155" s="38">
        <v>1</v>
      </c>
      <c r="E155" s="38">
        <v>1</v>
      </c>
      <c r="F155" s="37" t="s">
        <v>29</v>
      </c>
      <c r="G155" s="68" t="s">
        <v>30</v>
      </c>
      <c r="H155" s="38">
        <v>30</v>
      </c>
      <c r="I155" s="69" t="s">
        <v>35</v>
      </c>
      <c r="J155" s="38">
        <v>102</v>
      </c>
      <c r="K155" s="70" t="s">
        <v>32</v>
      </c>
      <c r="L155" s="81">
        <v>83000000</v>
      </c>
      <c r="M155" s="41">
        <f>SUM(O155:Z155)</f>
        <v>35799034.019999996</v>
      </c>
      <c r="N155" s="41">
        <f>+L155-M155</f>
        <v>47200965.980000004</v>
      </c>
      <c r="O155" s="41">
        <v>6528965.4400000004</v>
      </c>
      <c r="P155" s="41">
        <v>6455554.7000000002</v>
      </c>
      <c r="Q155" s="41">
        <v>6286363.5099999998</v>
      </c>
      <c r="R155" s="41">
        <v>8318840.5300000003</v>
      </c>
      <c r="S155" s="41">
        <v>8209309.8399999999</v>
      </c>
    </row>
    <row r="156" spans="2:19" x14ac:dyDescent="0.25">
      <c r="B156" s="43" t="s">
        <v>27</v>
      </c>
      <c r="C156" s="44">
        <v>1</v>
      </c>
      <c r="D156" s="44">
        <v>1</v>
      </c>
      <c r="E156" s="44">
        <v>2</v>
      </c>
      <c r="F156" s="43" t="s">
        <v>33</v>
      </c>
      <c r="G156" s="54" t="s">
        <v>152</v>
      </c>
      <c r="H156" s="44">
        <v>30</v>
      </c>
      <c r="I156" s="46" t="s">
        <v>35</v>
      </c>
      <c r="J156" s="44">
        <v>102</v>
      </c>
      <c r="K156" s="47" t="s">
        <v>32</v>
      </c>
      <c r="L156" s="82">
        <v>2700000</v>
      </c>
      <c r="M156" s="49">
        <f>SUM(O156:Z156)</f>
        <v>1753543.4699999997</v>
      </c>
      <c r="N156" s="49">
        <f>+L156-M156</f>
        <v>946456.53000000026</v>
      </c>
      <c r="O156" s="49">
        <v>155990.39999999999</v>
      </c>
      <c r="P156" s="49">
        <v>195458.2</v>
      </c>
      <c r="Q156" s="49">
        <v>270212.55</v>
      </c>
      <c r="R156" s="49">
        <v>482905.49</v>
      </c>
      <c r="S156" s="49">
        <v>648976.82999999996</v>
      </c>
    </row>
    <row r="157" spans="2:19" x14ac:dyDescent="0.25">
      <c r="B157" s="43" t="s">
        <v>27</v>
      </c>
      <c r="C157" s="44">
        <v>1</v>
      </c>
      <c r="D157" s="44">
        <v>1</v>
      </c>
      <c r="E157" s="44">
        <v>4</v>
      </c>
      <c r="F157" s="43" t="s">
        <v>29</v>
      </c>
      <c r="G157" s="75" t="s">
        <v>37</v>
      </c>
      <c r="H157" s="44">
        <v>30</v>
      </c>
      <c r="I157" s="46" t="s">
        <v>35</v>
      </c>
      <c r="J157" s="44">
        <v>102</v>
      </c>
      <c r="K157" s="47" t="s">
        <v>32</v>
      </c>
      <c r="L157" s="82">
        <v>7500000</v>
      </c>
      <c r="M157" s="49">
        <f t="shared" ref="M157:M171" si="8">SUM(O157:Z157)</f>
        <v>0</v>
      </c>
      <c r="N157" s="49">
        <f t="shared" ref="N157:N171" si="9">+L157-M157</f>
        <v>7500000</v>
      </c>
      <c r="O157" s="49">
        <v>0</v>
      </c>
      <c r="P157" s="49">
        <v>0</v>
      </c>
      <c r="Q157" s="49">
        <v>0</v>
      </c>
      <c r="R157" s="49">
        <v>0</v>
      </c>
      <c r="S157" s="49">
        <v>0</v>
      </c>
    </row>
    <row r="158" spans="2:19" x14ac:dyDescent="0.25">
      <c r="B158" s="43" t="s">
        <v>27</v>
      </c>
      <c r="C158" s="44">
        <v>1</v>
      </c>
      <c r="D158" s="44">
        <v>1</v>
      </c>
      <c r="E158" s="44">
        <v>5</v>
      </c>
      <c r="F158" s="43" t="s">
        <v>38</v>
      </c>
      <c r="G158" s="54" t="s">
        <v>153</v>
      </c>
      <c r="H158" s="44">
        <v>30</v>
      </c>
      <c r="I158" s="46" t="s">
        <v>35</v>
      </c>
      <c r="J158" s="44">
        <v>102</v>
      </c>
      <c r="K158" s="47" t="s">
        <v>32</v>
      </c>
      <c r="L158" s="82">
        <v>1500000</v>
      </c>
      <c r="M158" s="49">
        <f t="shared" si="8"/>
        <v>0</v>
      </c>
      <c r="N158" s="49">
        <f t="shared" si="9"/>
        <v>1500000</v>
      </c>
      <c r="O158" s="49">
        <v>0</v>
      </c>
      <c r="P158" s="49">
        <v>0</v>
      </c>
      <c r="Q158" s="49">
        <v>0</v>
      </c>
      <c r="R158" s="49">
        <v>0</v>
      </c>
      <c r="S158" s="49">
        <v>0</v>
      </c>
    </row>
    <row r="159" spans="2:19" x14ac:dyDescent="0.25">
      <c r="B159" s="43" t="s">
        <v>27</v>
      </c>
      <c r="C159" s="44">
        <v>1</v>
      </c>
      <c r="D159" s="44">
        <v>1</v>
      </c>
      <c r="E159" s="44">
        <v>5</v>
      </c>
      <c r="F159" s="43" t="s">
        <v>40</v>
      </c>
      <c r="G159" s="54" t="s">
        <v>154</v>
      </c>
      <c r="H159" s="44">
        <v>30</v>
      </c>
      <c r="I159" s="46" t="s">
        <v>35</v>
      </c>
      <c r="J159" s="44">
        <v>102</v>
      </c>
      <c r="K159" s="47" t="s">
        <v>32</v>
      </c>
      <c r="L159" s="82">
        <v>500000</v>
      </c>
      <c r="M159" s="49">
        <f t="shared" si="8"/>
        <v>61605.9</v>
      </c>
      <c r="N159" s="49">
        <f t="shared" si="9"/>
        <v>438394.1</v>
      </c>
      <c r="O159" s="49">
        <v>0</v>
      </c>
      <c r="P159" s="49">
        <v>0</v>
      </c>
      <c r="Q159" s="49">
        <v>31149.05</v>
      </c>
      <c r="R159" s="49">
        <v>19381.63</v>
      </c>
      <c r="S159" s="49">
        <v>11075.22</v>
      </c>
    </row>
    <row r="160" spans="2:19" x14ac:dyDescent="0.25">
      <c r="B160" s="43" t="s">
        <v>27</v>
      </c>
      <c r="C160" s="44">
        <v>1</v>
      </c>
      <c r="D160" s="44">
        <v>5</v>
      </c>
      <c r="E160" s="44">
        <v>1</v>
      </c>
      <c r="F160" s="43" t="s">
        <v>29</v>
      </c>
      <c r="G160" s="54" t="s">
        <v>49</v>
      </c>
      <c r="H160" s="44">
        <v>30</v>
      </c>
      <c r="I160" s="46" t="s">
        <v>35</v>
      </c>
      <c r="J160" s="44">
        <v>102</v>
      </c>
      <c r="K160" s="47" t="s">
        <v>32</v>
      </c>
      <c r="L160" s="82">
        <v>8400000</v>
      </c>
      <c r="M160" s="49">
        <f t="shared" si="8"/>
        <v>2983467.65</v>
      </c>
      <c r="N160" s="49">
        <f t="shared" si="9"/>
        <v>5416532.3499999996</v>
      </c>
      <c r="O160" s="49">
        <v>0</v>
      </c>
      <c r="P160" s="49">
        <v>594197.94999999995</v>
      </c>
      <c r="Q160" s="49">
        <f>596144.55+596758.82</f>
        <v>1192903.3700000001</v>
      </c>
      <c r="R160" s="49">
        <v>596223.49</v>
      </c>
      <c r="S160" s="49">
        <v>600142.84</v>
      </c>
    </row>
    <row r="161" spans="2:19" x14ac:dyDescent="0.25">
      <c r="B161" s="43" t="s">
        <v>27</v>
      </c>
      <c r="C161" s="44">
        <v>1</v>
      </c>
      <c r="D161" s="44">
        <v>5</v>
      </c>
      <c r="E161" s="44">
        <v>2</v>
      </c>
      <c r="F161" s="43" t="s">
        <v>29</v>
      </c>
      <c r="G161" s="54" t="s">
        <v>155</v>
      </c>
      <c r="H161" s="44">
        <v>30</v>
      </c>
      <c r="I161" s="46" t="s">
        <v>35</v>
      </c>
      <c r="J161" s="44">
        <v>102</v>
      </c>
      <c r="K161" s="47" t="s">
        <v>32</v>
      </c>
      <c r="L161" s="82">
        <v>8100000</v>
      </c>
      <c r="M161" s="49">
        <f t="shared" si="8"/>
        <v>2750415.22</v>
      </c>
      <c r="N161" s="49">
        <f t="shared" si="9"/>
        <v>5349584.7799999993</v>
      </c>
      <c r="O161" s="49">
        <v>0</v>
      </c>
      <c r="P161" s="49">
        <v>547527.24</v>
      </c>
      <c r="Q161" s="49">
        <f>549715.31+548958.45</f>
        <v>1098673.76</v>
      </c>
      <c r="R161" s="49">
        <v>550254.54</v>
      </c>
      <c r="S161" s="49">
        <v>553959.68000000005</v>
      </c>
    </row>
    <row r="162" spans="2:19" x14ac:dyDescent="0.25">
      <c r="B162" s="43" t="s">
        <v>27</v>
      </c>
      <c r="C162" s="44">
        <v>1</v>
      </c>
      <c r="D162" s="44">
        <v>5</v>
      </c>
      <c r="E162" s="44">
        <v>3</v>
      </c>
      <c r="F162" s="43" t="s">
        <v>29</v>
      </c>
      <c r="G162" s="54" t="s">
        <v>156</v>
      </c>
      <c r="H162" s="44">
        <v>30</v>
      </c>
      <c r="I162" s="46" t="s">
        <v>35</v>
      </c>
      <c r="J162" s="44">
        <v>102</v>
      </c>
      <c r="K162" s="47" t="s">
        <v>32</v>
      </c>
      <c r="L162" s="82">
        <v>600000</v>
      </c>
      <c r="M162" s="49">
        <f t="shared" si="8"/>
        <v>237946.33</v>
      </c>
      <c r="N162" s="49">
        <f t="shared" si="9"/>
        <v>362053.67000000004</v>
      </c>
      <c r="O162" s="49">
        <v>0</v>
      </c>
      <c r="P162" s="49">
        <v>36993.06</v>
      </c>
      <c r="Q162" s="49">
        <f>45536.71+43443.9</f>
        <v>88980.61</v>
      </c>
      <c r="R162" s="49">
        <v>53118.42</v>
      </c>
      <c r="S162" s="49">
        <v>58854.239999999998</v>
      </c>
    </row>
    <row r="163" spans="2:19" x14ac:dyDescent="0.25">
      <c r="B163" s="43" t="s">
        <v>27</v>
      </c>
      <c r="C163" s="44">
        <v>3</v>
      </c>
      <c r="D163" s="44">
        <v>1</v>
      </c>
      <c r="E163" s="44">
        <v>1</v>
      </c>
      <c r="F163" s="43" t="s">
        <v>29</v>
      </c>
      <c r="G163" s="54" t="s">
        <v>157</v>
      </c>
      <c r="H163" s="44">
        <v>30</v>
      </c>
      <c r="I163" s="46" t="s">
        <v>35</v>
      </c>
      <c r="J163" s="44">
        <v>102</v>
      </c>
      <c r="K163" s="47" t="s">
        <v>32</v>
      </c>
      <c r="L163" s="82">
        <v>75000</v>
      </c>
      <c r="M163" s="49">
        <f t="shared" si="8"/>
        <v>0</v>
      </c>
      <c r="N163" s="49">
        <f t="shared" si="9"/>
        <v>75000</v>
      </c>
      <c r="O163" s="49">
        <v>0</v>
      </c>
      <c r="P163" s="49">
        <v>0</v>
      </c>
      <c r="Q163" s="49">
        <v>0</v>
      </c>
      <c r="R163" s="49">
        <v>0</v>
      </c>
      <c r="S163" s="49">
        <v>0</v>
      </c>
    </row>
    <row r="164" spans="2:19" ht="15.75" thickBot="1" x14ac:dyDescent="0.3">
      <c r="B164" s="61" t="s">
        <v>27</v>
      </c>
      <c r="C164" s="62">
        <v>3</v>
      </c>
      <c r="D164" s="62">
        <v>7</v>
      </c>
      <c r="E164" s="62">
        <v>1</v>
      </c>
      <c r="F164" s="61" t="s">
        <v>29</v>
      </c>
      <c r="G164" s="84" t="s">
        <v>110</v>
      </c>
      <c r="H164" s="59">
        <v>30</v>
      </c>
      <c r="I164" s="61" t="s">
        <v>35</v>
      </c>
      <c r="J164" s="59">
        <v>102</v>
      </c>
      <c r="K164" s="62" t="s">
        <v>32</v>
      </c>
      <c r="L164" s="83">
        <v>100000</v>
      </c>
      <c r="M164" s="64">
        <f t="shared" si="8"/>
        <v>0</v>
      </c>
      <c r="N164" s="64">
        <f t="shared" si="9"/>
        <v>100000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</row>
    <row r="165" spans="2:19" ht="15.75" thickBot="1" x14ac:dyDescent="0.3">
      <c r="B165" s="173" t="s">
        <v>158</v>
      </c>
      <c r="C165" s="173"/>
      <c r="D165" s="173"/>
      <c r="E165" s="173"/>
      <c r="F165" s="173"/>
      <c r="G165" s="173"/>
      <c r="H165" s="173"/>
      <c r="I165" s="173"/>
      <c r="J165" s="173"/>
      <c r="K165" s="173"/>
      <c r="L165" s="173"/>
      <c r="M165" s="66"/>
      <c r="N165" s="66"/>
      <c r="O165" s="66"/>
      <c r="P165" s="66"/>
      <c r="Q165" s="66"/>
      <c r="R165" s="66"/>
      <c r="S165" s="66"/>
    </row>
    <row r="166" spans="2:19" x14ac:dyDescent="0.25">
      <c r="B166" s="85" t="s">
        <v>27</v>
      </c>
      <c r="C166" s="86">
        <v>9</v>
      </c>
      <c r="D166" s="86">
        <v>3</v>
      </c>
      <c r="E166" s="86">
        <v>1</v>
      </c>
      <c r="F166" s="37" t="s">
        <v>29</v>
      </c>
      <c r="G166" s="87" t="s">
        <v>159</v>
      </c>
      <c r="H166" s="38">
        <v>30</v>
      </c>
      <c r="I166" s="69" t="s">
        <v>35</v>
      </c>
      <c r="J166" s="38">
        <v>102</v>
      </c>
      <c r="K166" s="70" t="s">
        <v>160</v>
      </c>
      <c r="L166" s="88">
        <v>4000000</v>
      </c>
      <c r="M166" s="41">
        <f t="shared" si="8"/>
        <v>1953472.38</v>
      </c>
      <c r="N166" s="41">
        <f t="shared" si="9"/>
        <v>2046527.62</v>
      </c>
      <c r="O166" s="41">
        <v>483333</v>
      </c>
      <c r="P166" s="41">
        <v>437570.17</v>
      </c>
      <c r="Q166" s="41">
        <v>391254.23</v>
      </c>
      <c r="R166" s="41">
        <v>344378.54</v>
      </c>
      <c r="S166" s="41">
        <v>296936.44</v>
      </c>
    </row>
    <row r="167" spans="2:19" x14ac:dyDescent="0.25">
      <c r="B167" s="89" t="s">
        <v>161</v>
      </c>
      <c r="C167" s="90">
        <v>2</v>
      </c>
      <c r="D167" s="90">
        <v>1</v>
      </c>
      <c r="E167" s="90">
        <v>1</v>
      </c>
      <c r="F167" s="89" t="s">
        <v>29</v>
      </c>
      <c r="G167" s="91" t="s">
        <v>162</v>
      </c>
      <c r="H167" s="44">
        <v>10</v>
      </c>
      <c r="I167" s="46" t="s">
        <v>31</v>
      </c>
      <c r="J167" s="44">
        <v>100</v>
      </c>
      <c r="K167" s="47" t="s">
        <v>163</v>
      </c>
      <c r="L167" s="92">
        <v>69600</v>
      </c>
      <c r="M167" s="49">
        <f t="shared" si="8"/>
        <v>0</v>
      </c>
      <c r="N167" s="49">
        <f t="shared" si="9"/>
        <v>69600</v>
      </c>
      <c r="O167" s="49">
        <v>0</v>
      </c>
      <c r="P167" s="49">
        <v>0</v>
      </c>
      <c r="Q167" s="49">
        <v>0</v>
      </c>
      <c r="R167" s="49">
        <v>0</v>
      </c>
      <c r="S167" s="49">
        <v>0</v>
      </c>
    </row>
    <row r="168" spans="2:19" x14ac:dyDescent="0.25">
      <c r="B168" s="89" t="s">
        <v>161</v>
      </c>
      <c r="C168" s="90">
        <v>2</v>
      </c>
      <c r="D168" s="90">
        <v>1</v>
      </c>
      <c r="E168" s="90">
        <v>1</v>
      </c>
      <c r="F168" s="89" t="s">
        <v>29</v>
      </c>
      <c r="G168" s="91" t="s">
        <v>162</v>
      </c>
      <c r="H168" s="44">
        <v>30</v>
      </c>
      <c r="I168" s="46" t="s">
        <v>35</v>
      </c>
      <c r="J168" s="44">
        <v>102</v>
      </c>
      <c r="K168" s="47" t="s">
        <v>163</v>
      </c>
      <c r="L168" s="92">
        <v>8000000</v>
      </c>
      <c r="M168" s="49">
        <f t="shared" si="8"/>
        <v>0</v>
      </c>
      <c r="N168" s="49">
        <f t="shared" si="9"/>
        <v>8000000</v>
      </c>
      <c r="O168" s="49">
        <v>0</v>
      </c>
      <c r="P168" s="49">
        <v>0</v>
      </c>
      <c r="Q168" s="49">
        <v>0</v>
      </c>
      <c r="R168" s="49">
        <v>0</v>
      </c>
      <c r="S168" s="49">
        <v>0</v>
      </c>
    </row>
    <row r="169" spans="2:19" x14ac:dyDescent="0.25">
      <c r="B169" s="89" t="s">
        <v>161</v>
      </c>
      <c r="C169" s="90">
        <v>2</v>
      </c>
      <c r="D169" s="90">
        <v>1</v>
      </c>
      <c r="E169" s="90">
        <v>1</v>
      </c>
      <c r="F169" s="89" t="s">
        <v>33</v>
      </c>
      <c r="G169" s="91" t="s">
        <v>164</v>
      </c>
      <c r="H169" s="44">
        <v>30</v>
      </c>
      <c r="I169" s="46" t="s">
        <v>35</v>
      </c>
      <c r="J169" s="44">
        <v>102</v>
      </c>
      <c r="K169" s="47" t="s">
        <v>163</v>
      </c>
      <c r="L169" s="92">
        <v>500000</v>
      </c>
      <c r="M169" s="49">
        <f t="shared" si="8"/>
        <v>0</v>
      </c>
      <c r="N169" s="49">
        <f t="shared" si="9"/>
        <v>500000</v>
      </c>
      <c r="O169" s="49">
        <v>0</v>
      </c>
      <c r="P169" s="49">
        <v>0</v>
      </c>
      <c r="Q169" s="49">
        <v>0</v>
      </c>
      <c r="R169" s="49">
        <v>0</v>
      </c>
      <c r="S169" s="49">
        <v>0</v>
      </c>
    </row>
    <row r="170" spans="2:19" x14ac:dyDescent="0.25">
      <c r="B170" s="89" t="s">
        <v>161</v>
      </c>
      <c r="C170" s="90">
        <v>2</v>
      </c>
      <c r="D170" s="90">
        <v>1</v>
      </c>
      <c r="E170" s="90">
        <v>3</v>
      </c>
      <c r="F170" s="89" t="s">
        <v>29</v>
      </c>
      <c r="G170" s="91" t="s">
        <v>165</v>
      </c>
      <c r="H170" s="44">
        <v>30</v>
      </c>
      <c r="I170" s="46" t="s">
        <v>35</v>
      </c>
      <c r="J170" s="44">
        <v>102</v>
      </c>
      <c r="K170" s="47" t="s">
        <v>163</v>
      </c>
      <c r="L170" s="92">
        <v>40000000</v>
      </c>
      <c r="M170" s="49">
        <f t="shared" si="8"/>
        <v>19399634.789999999</v>
      </c>
      <c r="N170" s="49">
        <f t="shared" si="9"/>
        <v>20600365.210000001</v>
      </c>
      <c r="O170" s="93">
        <v>3787288.19</v>
      </c>
      <c r="P170" s="49">
        <v>3833051.25</v>
      </c>
      <c r="Q170" s="49">
        <v>3879367.29</v>
      </c>
      <c r="R170" s="49">
        <v>3926242.98</v>
      </c>
      <c r="S170" s="49">
        <v>3973685.08</v>
      </c>
    </row>
    <row r="171" spans="2:19" ht="15.75" thickBot="1" x14ac:dyDescent="0.3">
      <c r="B171" s="94" t="s">
        <v>161</v>
      </c>
      <c r="C171" s="95">
        <v>2</v>
      </c>
      <c r="D171" s="95">
        <v>2</v>
      </c>
      <c r="E171" s="95">
        <v>1</v>
      </c>
      <c r="F171" s="94" t="s">
        <v>29</v>
      </c>
      <c r="G171" s="96" t="s">
        <v>166</v>
      </c>
      <c r="H171" s="59">
        <v>30</v>
      </c>
      <c r="I171" s="61" t="s">
        <v>35</v>
      </c>
      <c r="J171" s="59">
        <v>102</v>
      </c>
      <c r="K171" s="62" t="s">
        <v>163</v>
      </c>
      <c r="L171" s="97">
        <v>12000000</v>
      </c>
      <c r="M171" s="64">
        <f t="shared" si="8"/>
        <v>4228351.5999999996</v>
      </c>
      <c r="N171" s="64">
        <f t="shared" si="9"/>
        <v>7771648.4000000004</v>
      </c>
      <c r="O171" s="64">
        <v>0</v>
      </c>
      <c r="P171" s="64">
        <v>0</v>
      </c>
      <c r="Q171" s="64">
        <v>2114175.7999999998</v>
      </c>
      <c r="R171" s="64">
        <v>0</v>
      </c>
      <c r="S171" s="64">
        <v>2114175.7999999998</v>
      </c>
    </row>
    <row r="172" spans="2:19" ht="15.75" thickBot="1" x14ac:dyDescent="0.3">
      <c r="B172" s="173" t="s">
        <v>167</v>
      </c>
      <c r="C172" s="173"/>
      <c r="D172" s="173"/>
      <c r="E172" s="173"/>
      <c r="F172" s="173"/>
      <c r="G172" s="173"/>
      <c r="H172" s="173"/>
      <c r="I172" s="173"/>
      <c r="J172" s="173"/>
      <c r="K172" s="173"/>
      <c r="L172" s="173"/>
      <c r="M172" s="66"/>
      <c r="N172" s="66"/>
      <c r="O172" s="66"/>
      <c r="P172" s="66"/>
      <c r="Q172" s="66"/>
      <c r="R172" s="66"/>
      <c r="S172" s="66"/>
    </row>
    <row r="173" spans="2:19" x14ac:dyDescent="0.25">
      <c r="B173" s="85" t="s">
        <v>27</v>
      </c>
      <c r="C173" s="85" t="s">
        <v>161</v>
      </c>
      <c r="D173" s="86">
        <v>1</v>
      </c>
      <c r="E173" s="86">
        <v>1</v>
      </c>
      <c r="F173" s="85" t="s">
        <v>33</v>
      </c>
      <c r="G173" s="98" t="s">
        <v>168</v>
      </c>
      <c r="H173" s="38">
        <v>30</v>
      </c>
      <c r="I173" s="69" t="s">
        <v>35</v>
      </c>
      <c r="J173" s="38">
        <v>102</v>
      </c>
      <c r="K173" s="70" t="s">
        <v>169</v>
      </c>
      <c r="L173" s="81">
        <v>2100000</v>
      </c>
      <c r="M173" s="41">
        <f>SUM(O173:Z173)</f>
        <v>757390</v>
      </c>
      <c r="N173" s="41">
        <f>+L173-M173</f>
        <v>1342610</v>
      </c>
      <c r="O173" s="41">
        <v>148407.5</v>
      </c>
      <c r="P173" s="41">
        <v>153525</v>
      </c>
      <c r="Q173" s="41">
        <v>153525</v>
      </c>
      <c r="R173" s="41">
        <v>153525</v>
      </c>
      <c r="S173" s="41">
        <v>148407.5</v>
      </c>
    </row>
    <row r="174" spans="2:19" x14ac:dyDescent="0.25">
      <c r="B174" s="89" t="s">
        <v>27</v>
      </c>
      <c r="C174" s="89" t="s">
        <v>161</v>
      </c>
      <c r="D174" s="90">
        <v>1</v>
      </c>
      <c r="E174" s="90">
        <v>2</v>
      </c>
      <c r="F174" s="89" t="s">
        <v>29</v>
      </c>
      <c r="G174" s="99" t="s">
        <v>170</v>
      </c>
      <c r="H174" s="44">
        <v>30</v>
      </c>
      <c r="I174" s="46" t="s">
        <v>35</v>
      </c>
      <c r="J174" s="44">
        <v>102</v>
      </c>
      <c r="K174" s="47" t="s">
        <v>32</v>
      </c>
      <c r="L174" s="82">
        <v>342000000</v>
      </c>
      <c r="M174" s="49">
        <f>SUM(O174:Z174)</f>
        <v>162673402.88</v>
      </c>
      <c r="N174" s="49">
        <f>+L174-M174</f>
        <v>179326597.12</v>
      </c>
      <c r="O174" s="49">
        <v>25362538.329999998</v>
      </c>
      <c r="P174" s="49">
        <f>17494095.18+2000000+8989490</f>
        <v>28483585.18</v>
      </c>
      <c r="Q174" s="49">
        <v>42203157.399999999</v>
      </c>
      <c r="R174" s="49">
        <v>39547569.880000003</v>
      </c>
      <c r="S174" s="49">
        <v>27076552.09</v>
      </c>
    </row>
    <row r="175" spans="2:19" x14ac:dyDescent="0.25">
      <c r="B175" s="89" t="s">
        <v>27</v>
      </c>
      <c r="C175" s="89" t="s">
        <v>161</v>
      </c>
      <c r="D175" s="90">
        <v>1</v>
      </c>
      <c r="E175" s="90">
        <v>4</v>
      </c>
      <c r="F175" s="89" t="s">
        <v>29</v>
      </c>
      <c r="G175" s="99" t="s">
        <v>171</v>
      </c>
      <c r="H175" s="44">
        <v>30</v>
      </c>
      <c r="I175" s="46" t="s">
        <v>35</v>
      </c>
      <c r="J175" s="44">
        <v>102</v>
      </c>
      <c r="K175" s="47" t="s">
        <v>172</v>
      </c>
      <c r="L175" s="82">
        <v>100000</v>
      </c>
      <c r="M175" s="49">
        <f>SUM(O175:Z175)</f>
        <v>0</v>
      </c>
      <c r="N175" s="49">
        <f>+L175-M175</f>
        <v>100000</v>
      </c>
      <c r="O175" s="49">
        <v>0</v>
      </c>
      <c r="P175" s="49">
        <v>0</v>
      </c>
      <c r="Q175" s="49">
        <v>0</v>
      </c>
      <c r="R175" s="49">
        <v>0</v>
      </c>
      <c r="S175" s="49">
        <v>0</v>
      </c>
    </row>
    <row r="176" spans="2:19" ht="15.75" thickBot="1" x14ac:dyDescent="0.3">
      <c r="B176" s="61" t="s">
        <v>27</v>
      </c>
      <c r="C176" s="61" t="s">
        <v>161</v>
      </c>
      <c r="D176" s="62">
        <v>7</v>
      </c>
      <c r="E176" s="62">
        <v>2</v>
      </c>
      <c r="F176" s="58" t="s">
        <v>29</v>
      </c>
      <c r="G176" s="100" t="s">
        <v>173</v>
      </c>
      <c r="H176" s="59">
        <v>30</v>
      </c>
      <c r="I176" s="61" t="s">
        <v>35</v>
      </c>
      <c r="J176" s="59">
        <v>102</v>
      </c>
      <c r="K176" s="62" t="s">
        <v>32</v>
      </c>
      <c r="L176" s="83">
        <v>500000</v>
      </c>
      <c r="M176" s="64">
        <f>SUM(O176:Z176)</f>
        <v>0</v>
      </c>
      <c r="N176" s="64">
        <f>+L176-M176</f>
        <v>500000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</row>
    <row r="177" spans="2:19" ht="15.75" thickBot="1" x14ac:dyDescent="0.3">
      <c r="B177" s="173" t="s">
        <v>174</v>
      </c>
      <c r="C177" s="173"/>
      <c r="D177" s="173"/>
      <c r="E177" s="173"/>
      <c r="F177" s="173"/>
      <c r="G177" s="173"/>
      <c r="H177" s="173"/>
      <c r="I177" s="173"/>
      <c r="J177" s="173"/>
      <c r="K177" s="173"/>
      <c r="L177" s="173"/>
      <c r="M177" s="66"/>
      <c r="N177" s="66"/>
      <c r="O177" s="66"/>
      <c r="P177" s="66"/>
      <c r="Q177" s="66"/>
      <c r="R177" s="66"/>
      <c r="S177" s="66"/>
    </row>
    <row r="178" spans="2:19" x14ac:dyDescent="0.25">
      <c r="B178" s="85" t="s">
        <v>27</v>
      </c>
      <c r="C178" s="85" t="s">
        <v>161</v>
      </c>
      <c r="D178" s="86">
        <v>3</v>
      </c>
      <c r="E178" s="86">
        <v>1</v>
      </c>
      <c r="F178" s="85" t="s">
        <v>33</v>
      </c>
      <c r="G178" s="98" t="s">
        <v>175</v>
      </c>
      <c r="H178" s="38">
        <v>30</v>
      </c>
      <c r="I178" s="69" t="s">
        <v>35</v>
      </c>
      <c r="J178" s="38">
        <v>102</v>
      </c>
      <c r="K178" s="70" t="s">
        <v>176</v>
      </c>
      <c r="L178" s="81">
        <v>8000000</v>
      </c>
      <c r="M178" s="41">
        <f>SUM(O178:Z178)</f>
        <v>4793030.5600000005</v>
      </c>
      <c r="N178" s="41">
        <f>+L178-M178</f>
        <v>3206969.4399999995</v>
      </c>
      <c r="O178" s="41">
        <v>914533.9</v>
      </c>
      <c r="P178" s="41">
        <v>880000</v>
      </c>
      <c r="Q178" s="41">
        <v>200000</v>
      </c>
      <c r="R178" s="41">
        <v>1745106.83</v>
      </c>
      <c r="S178" s="41">
        <v>1053389.83</v>
      </c>
    </row>
    <row r="179" spans="2:19" ht="15.75" thickBot="1" x14ac:dyDescent="0.3">
      <c r="B179" s="46" t="s">
        <v>161</v>
      </c>
      <c r="C179" s="47">
        <v>1</v>
      </c>
      <c r="D179" s="47">
        <v>1</v>
      </c>
      <c r="E179" s="47">
        <v>1</v>
      </c>
      <c r="F179" s="46" t="s">
        <v>29</v>
      </c>
      <c r="G179" s="99" t="s">
        <v>177</v>
      </c>
      <c r="H179" s="44">
        <v>30</v>
      </c>
      <c r="I179" s="46" t="s">
        <v>178</v>
      </c>
      <c r="J179" s="44">
        <v>102</v>
      </c>
      <c r="K179" s="47" t="s">
        <v>32</v>
      </c>
      <c r="L179" s="101">
        <v>65000000</v>
      </c>
      <c r="M179" s="102">
        <f>SUM(O179:Z179)</f>
        <v>35310254.520000003</v>
      </c>
      <c r="N179" s="102">
        <f>+L179-M179</f>
        <v>29689745.479999997</v>
      </c>
      <c r="O179" s="102">
        <v>22016677.620000001</v>
      </c>
      <c r="P179" s="102">
        <v>2137945.5299999998</v>
      </c>
      <c r="Q179" s="102">
        <v>0</v>
      </c>
      <c r="R179" s="102">
        <v>0</v>
      </c>
      <c r="S179" s="102">
        <v>11155631.369999999</v>
      </c>
    </row>
    <row r="180" spans="2:19" ht="15.75" thickBot="1" x14ac:dyDescent="0.3">
      <c r="L180" s="105">
        <f t="shared" ref="L180:S180" si="10">SUM(L10:L179)</f>
        <v>1467569600</v>
      </c>
      <c r="M180" s="105">
        <f t="shared" si="10"/>
        <v>553745556.73000002</v>
      </c>
      <c r="N180" s="106">
        <f t="shared" si="10"/>
        <v>913824043.27000022</v>
      </c>
      <c r="O180" s="105">
        <f t="shared" si="10"/>
        <v>109849018.91</v>
      </c>
      <c r="P180" s="105">
        <f t="shared" si="10"/>
        <v>101853084.86000001</v>
      </c>
      <c r="Q180" s="105">
        <f t="shared" si="10"/>
        <v>119621371.72999999</v>
      </c>
      <c r="R180" s="105">
        <f t="shared" si="10"/>
        <v>108013838.02</v>
      </c>
      <c r="S180" s="105">
        <f t="shared" si="10"/>
        <v>114408243.20999996</v>
      </c>
    </row>
    <row r="181" spans="2:19" ht="15.75" thickTop="1" x14ac:dyDescent="0.25">
      <c r="L181" s="107"/>
      <c r="M181" s="107"/>
      <c r="N181" s="108"/>
      <c r="O181" s="107"/>
      <c r="P181" s="107"/>
      <c r="Q181" s="107"/>
      <c r="R181" s="107"/>
      <c r="S181" s="107"/>
    </row>
    <row r="183" spans="2:19" x14ac:dyDescent="0.25">
      <c r="C183" s="109" t="s">
        <v>179</v>
      </c>
      <c r="G183"/>
      <c r="H183" s="103"/>
      <c r="I183" s="104"/>
      <c r="L183" s="103"/>
      <c r="N183"/>
      <c r="O183" s="20"/>
    </row>
    <row r="184" spans="2:19" x14ac:dyDescent="0.25">
      <c r="C184" s="109" t="s">
        <v>180</v>
      </c>
      <c r="G184"/>
      <c r="H184" s="103"/>
      <c r="I184" s="104"/>
      <c r="L184" s="103"/>
      <c r="N184"/>
      <c r="O184" s="20"/>
    </row>
  </sheetData>
  <sheetProtection password="CC31" sheet="1" objects="1" scenarios="1" selectLockedCells="1" selectUnlockedCells="1"/>
  <mergeCells count="10">
    <mergeCell ref="B154:L154"/>
    <mergeCell ref="B165:L165"/>
    <mergeCell ref="B172:L172"/>
    <mergeCell ref="B177:L177"/>
    <mergeCell ref="B2:S2"/>
    <mergeCell ref="B3:S3"/>
    <mergeCell ref="B4:S4"/>
    <mergeCell ref="B8:F8"/>
    <mergeCell ref="B110:L110"/>
    <mergeCell ref="B138:L138"/>
  </mergeCells>
  <dataValidations count="1">
    <dataValidation type="list" allowBlank="1" showInputMessage="1" showErrorMessage="1" sqref="D183:G18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1"/>
  <sheetViews>
    <sheetView workbookViewId="0">
      <selection activeCell="N18" sqref="N18"/>
    </sheetView>
  </sheetViews>
  <sheetFormatPr baseColWidth="10" defaultRowHeight="15.75" x14ac:dyDescent="0.25"/>
  <cols>
    <col min="1" max="1" width="1.42578125" customWidth="1"/>
    <col min="2" max="5" width="2.7109375" customWidth="1"/>
    <col min="6" max="6" width="6.140625" style="110" customWidth="1"/>
    <col min="7" max="7" width="36.7109375" style="162" customWidth="1"/>
    <col min="8" max="8" width="8.42578125" style="163" customWidth="1"/>
    <col min="9" max="9" width="8.85546875" style="163" customWidth="1"/>
    <col min="10" max="10" width="8" style="164" customWidth="1"/>
    <col min="11" max="11" width="14.7109375" style="165" customWidth="1"/>
    <col min="12" max="12" width="15.5703125" style="115" customWidth="1"/>
  </cols>
  <sheetData>
    <row r="4" spans="2:12" ht="18.75" x14ac:dyDescent="0.3">
      <c r="B4" s="169" t="s">
        <v>4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2:12" ht="18.75" x14ac:dyDescent="0.3">
      <c r="B5" s="169" t="s">
        <v>181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2:12" ht="18.75" x14ac:dyDescent="0.3">
      <c r="B6" s="169" t="s">
        <v>182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</row>
    <row r="7" spans="2:12" ht="16.5" thickBot="1" x14ac:dyDescent="0.3">
      <c r="G7" s="111"/>
      <c r="H7" s="112"/>
      <c r="I7" s="112"/>
      <c r="J7" s="113"/>
      <c r="K7" s="114"/>
    </row>
    <row r="8" spans="2:12" thickBot="1" x14ac:dyDescent="0.3">
      <c r="B8" s="181" t="s">
        <v>183</v>
      </c>
      <c r="C8" s="182"/>
      <c r="D8" s="182"/>
      <c r="E8" s="182"/>
      <c r="F8" s="183"/>
      <c r="G8" s="116" t="s">
        <v>184</v>
      </c>
      <c r="H8" s="117" t="s">
        <v>14</v>
      </c>
      <c r="I8" s="117" t="s">
        <v>15</v>
      </c>
      <c r="J8" s="117" t="s">
        <v>185</v>
      </c>
      <c r="K8" s="184" t="s">
        <v>186</v>
      </c>
      <c r="L8" s="185"/>
    </row>
    <row r="9" spans="2:12" ht="16.5" thickBot="1" x14ac:dyDescent="0.3">
      <c r="B9" s="118"/>
      <c r="C9" s="119"/>
      <c r="D9" s="119"/>
      <c r="E9" s="119"/>
      <c r="F9" s="120"/>
      <c r="G9" s="121"/>
      <c r="H9" s="122"/>
      <c r="I9" s="122"/>
      <c r="J9" s="122"/>
      <c r="K9" s="123"/>
      <c r="L9" s="124" t="s">
        <v>187</v>
      </c>
    </row>
    <row r="10" spans="2:12" ht="39.75" thickBot="1" x14ac:dyDescent="0.3">
      <c r="B10" s="125" t="s">
        <v>28</v>
      </c>
      <c r="C10" s="126">
        <v>4</v>
      </c>
      <c r="D10" s="126">
        <v>1</v>
      </c>
      <c r="E10" s="126">
        <v>2</v>
      </c>
      <c r="F10" s="127" t="s">
        <v>29</v>
      </c>
      <c r="G10" s="128" t="s">
        <v>188</v>
      </c>
      <c r="H10" s="129">
        <v>10</v>
      </c>
      <c r="I10" s="130" t="s">
        <v>31</v>
      </c>
      <c r="J10" s="130" t="s">
        <v>189</v>
      </c>
      <c r="K10" s="131"/>
      <c r="L10" s="132">
        <v>20000000</v>
      </c>
    </row>
    <row r="11" spans="2:12" thickBot="1" x14ac:dyDescent="0.3">
      <c r="B11" s="133"/>
      <c r="C11" s="134"/>
      <c r="D11" s="134"/>
      <c r="E11" s="134"/>
      <c r="F11" s="135"/>
      <c r="G11" s="136"/>
      <c r="H11" s="137"/>
      <c r="I11" s="137"/>
      <c r="J11" s="137"/>
      <c r="K11" s="138"/>
      <c r="L11" s="139"/>
    </row>
    <row r="12" spans="2:12" ht="27" thickBot="1" x14ac:dyDescent="0.3">
      <c r="B12" s="140">
        <v>1</v>
      </c>
      <c r="C12" s="141">
        <v>5</v>
      </c>
      <c r="D12" s="141">
        <v>1</v>
      </c>
      <c r="E12" s="141">
        <v>1</v>
      </c>
      <c r="F12" s="142" t="s">
        <v>43</v>
      </c>
      <c r="G12" s="128" t="s">
        <v>190</v>
      </c>
      <c r="H12" s="129" t="s">
        <v>191</v>
      </c>
      <c r="I12" s="129" t="s">
        <v>35</v>
      </c>
      <c r="J12" s="129" t="s">
        <v>192</v>
      </c>
      <c r="K12" s="143"/>
      <c r="L12" s="144">
        <f>SUM(K13:K17)</f>
        <v>94408243.210000008</v>
      </c>
    </row>
    <row r="13" spans="2:12" ht="15" x14ac:dyDescent="0.25">
      <c r="B13" s="186"/>
      <c r="C13" s="187"/>
      <c r="D13" s="187"/>
      <c r="E13" s="187"/>
      <c r="F13" s="188"/>
      <c r="G13" s="145" t="s">
        <v>193</v>
      </c>
      <c r="H13" s="146"/>
      <c r="I13" s="146"/>
      <c r="J13" s="146"/>
      <c r="K13" s="147">
        <v>467240</v>
      </c>
      <c r="L13" s="148"/>
    </row>
    <row r="14" spans="2:12" ht="15" x14ac:dyDescent="0.25">
      <c r="B14" s="186"/>
      <c r="C14" s="187"/>
      <c r="D14" s="187"/>
      <c r="E14" s="187"/>
      <c r="F14" s="188"/>
      <c r="G14" s="149" t="s">
        <v>194</v>
      </c>
      <c r="H14" s="146"/>
      <c r="I14" s="146"/>
      <c r="J14" s="146"/>
      <c r="K14" s="147">
        <v>87548708.810000002</v>
      </c>
      <c r="L14" s="148"/>
    </row>
    <row r="15" spans="2:12" ht="15" x14ac:dyDescent="0.25">
      <c r="B15" s="186"/>
      <c r="C15" s="187"/>
      <c r="D15" s="187"/>
      <c r="E15" s="187"/>
      <c r="F15" s="188"/>
      <c r="G15" s="145" t="s">
        <v>195</v>
      </c>
      <c r="H15" s="146"/>
      <c r="I15" s="146"/>
      <c r="J15" s="146"/>
      <c r="K15" s="147">
        <v>3250000</v>
      </c>
      <c r="L15" s="148"/>
    </row>
    <row r="16" spans="2:12" ht="15" x14ac:dyDescent="0.25">
      <c r="B16" s="186"/>
      <c r="C16" s="187"/>
      <c r="D16" s="187"/>
      <c r="E16" s="187"/>
      <c r="F16" s="188"/>
      <c r="G16" s="150" t="s">
        <v>196</v>
      </c>
      <c r="H16" s="151"/>
      <c r="I16" s="151"/>
      <c r="J16" s="151"/>
      <c r="K16" s="152">
        <v>3138294.4</v>
      </c>
      <c r="L16" s="153"/>
    </row>
    <row r="17" spans="2:12" thickBot="1" x14ac:dyDescent="0.3">
      <c r="B17" s="189"/>
      <c r="C17" s="190"/>
      <c r="D17" s="190"/>
      <c r="E17" s="190"/>
      <c r="F17" s="191"/>
      <c r="G17" s="154" t="s">
        <v>197</v>
      </c>
      <c r="H17" s="155"/>
      <c r="I17" s="155"/>
      <c r="J17" s="155"/>
      <c r="K17" s="156">
        <v>4000</v>
      </c>
      <c r="L17" s="157"/>
    </row>
    <row r="18" spans="2:12" ht="16.5" thickBot="1" x14ac:dyDescent="0.3">
      <c r="B18" s="158"/>
      <c r="C18" s="159"/>
      <c r="D18" s="159"/>
      <c r="E18" s="159"/>
      <c r="F18" s="160"/>
      <c r="G18" s="179" t="s">
        <v>198</v>
      </c>
      <c r="H18" s="179"/>
      <c r="I18" s="179"/>
      <c r="J18" s="179"/>
      <c r="K18" s="180"/>
      <c r="L18" s="161">
        <f>+L10+L12</f>
        <v>114408243.21000001</v>
      </c>
    </row>
    <row r="19" spans="2:12" ht="16.5" thickTop="1" x14ac:dyDescent="0.25"/>
    <row r="21" spans="2:12" x14ac:dyDescent="0.25">
      <c r="I21" s="166"/>
      <c r="J21" s="167"/>
      <c r="K21" s="168"/>
    </row>
  </sheetData>
  <sheetProtection password="CC31" sheet="1" objects="1" scenarios="1"/>
  <mergeCells count="7">
    <mergeCell ref="G18:K18"/>
    <mergeCell ref="B4:L4"/>
    <mergeCell ref="B5:L5"/>
    <mergeCell ref="B6:L6"/>
    <mergeCell ref="B8:F8"/>
    <mergeCell ref="K8:L8"/>
    <mergeCell ref="B13:F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MAYO</vt:lpstr>
      <vt:lpstr>INGRESOS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2017-05-25T16:24:26Z</dcterms:created>
  <dcterms:modified xsi:type="dcterms:W3CDTF">2018-06-11T13:40:31Z</dcterms:modified>
</cp:coreProperties>
</file>